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\Госпрограмма\ГП на 2023 год\ФЕВРАЛЬ\"/>
    </mc:Choice>
  </mc:AlternateContent>
  <bookViews>
    <workbookView xWindow="0" yWindow="0" windowWidth="27075" windowHeight="11340" tabRatio="799" firstSheet="1" activeTab="1"/>
  </bookViews>
  <sheets>
    <sheet name="15 внебюджет" sheetId="23" state="hidden" r:id="rId1"/>
    <sheet name="Приложение 7" sheetId="65" r:id="rId2"/>
  </sheets>
  <externalReferences>
    <externalReference r:id="rId3"/>
    <externalReference r:id="rId4"/>
  </externalReferences>
  <definedNames>
    <definedName name="_xlnm.Print_Titles" localSheetId="1">'Приложение 7'!$9:$9</definedName>
    <definedName name="_xlnm.Print_Area" localSheetId="1">'Приложение 7'!$A$1:$R$31</definedName>
  </definedNames>
  <calcPr calcId="162913" fullPrecision="0"/>
</workbook>
</file>

<file path=xl/calcChain.xml><?xml version="1.0" encoding="utf-8"?>
<calcChain xmlns="http://schemas.openxmlformats.org/spreadsheetml/2006/main">
  <c r="P11" i="65" l="1"/>
  <c r="Q11" i="65" s="1"/>
  <c r="P29" i="65" l="1"/>
  <c r="H10" i="65" l="1"/>
  <c r="O26" i="65" l="1"/>
  <c r="R30" i="65" l="1"/>
  <c r="N30" i="65"/>
  <c r="O24" i="65"/>
  <c r="O27" i="65" s="1"/>
  <c r="O30" i="65" l="1"/>
  <c r="P24" i="65"/>
  <c r="O29" i="65"/>
  <c r="P30" i="65" l="1"/>
  <c r="Q24" i="65"/>
  <c r="Q30" i="65" l="1"/>
  <c r="Q27" i="65"/>
  <c r="P20" i="65"/>
  <c r="P14" i="65" s="1"/>
  <c r="N20" i="65"/>
  <c r="O25" i="65" l="1"/>
  <c r="P25" i="65"/>
  <c r="Q25" i="65"/>
  <c r="J30" i="65" l="1"/>
  <c r="I30" i="65"/>
  <c r="H30" i="65"/>
  <c r="G30" i="65"/>
  <c r="F30" i="65"/>
  <c r="F29" i="65"/>
  <c r="E27" i="65"/>
  <c r="E26" i="65"/>
  <c r="R25" i="65"/>
  <c r="N25" i="65"/>
  <c r="M25" i="65"/>
  <c r="L25" i="65"/>
  <c r="K25" i="65"/>
  <c r="J25" i="65"/>
  <c r="I25" i="65"/>
  <c r="H25" i="65"/>
  <c r="G25" i="65"/>
  <c r="F25" i="65"/>
  <c r="D23" i="65"/>
  <c r="D22" i="65" s="1"/>
  <c r="R22" i="65"/>
  <c r="Q22" i="65"/>
  <c r="P22" i="65"/>
  <c r="O22" i="65"/>
  <c r="N22" i="65"/>
  <c r="M22" i="65"/>
  <c r="L22" i="65"/>
  <c r="K22" i="65"/>
  <c r="J22" i="65"/>
  <c r="I22" i="65"/>
  <c r="H22" i="65"/>
  <c r="G22" i="65"/>
  <c r="F22" i="65"/>
  <c r="E21" i="65"/>
  <c r="N14" i="65"/>
  <c r="E20" i="65"/>
  <c r="E19" i="65" s="1"/>
  <c r="R19" i="65"/>
  <c r="P19" i="65"/>
  <c r="O19" i="65"/>
  <c r="M19" i="65"/>
  <c r="L19" i="65"/>
  <c r="K19" i="65"/>
  <c r="J19" i="65"/>
  <c r="I19" i="65"/>
  <c r="H19" i="65"/>
  <c r="G19" i="65"/>
  <c r="F19" i="65"/>
  <c r="D19" i="65"/>
  <c r="E18" i="65"/>
  <c r="E17" i="65"/>
  <c r="E16" i="65" s="1"/>
  <c r="R16" i="65"/>
  <c r="Q16" i="65"/>
  <c r="P16" i="65"/>
  <c r="O16" i="65"/>
  <c r="N16" i="65"/>
  <c r="M16" i="65"/>
  <c r="L16" i="65"/>
  <c r="K16" i="65"/>
  <c r="J16" i="65"/>
  <c r="I16" i="65"/>
  <c r="H16" i="65"/>
  <c r="G16" i="65"/>
  <c r="F16" i="65"/>
  <c r="D16" i="65"/>
  <c r="R15" i="65"/>
  <c r="Q15" i="65"/>
  <c r="P15" i="65"/>
  <c r="O15" i="65"/>
  <c r="N15" i="65"/>
  <c r="M15" i="65"/>
  <c r="L15" i="65"/>
  <c r="K15" i="65"/>
  <c r="J15" i="65"/>
  <c r="I15" i="65"/>
  <c r="H15" i="65"/>
  <c r="G15" i="65"/>
  <c r="F15" i="65"/>
  <c r="D15" i="65"/>
  <c r="R14" i="65"/>
  <c r="Q14" i="65"/>
  <c r="O14" i="65"/>
  <c r="M14" i="65"/>
  <c r="M13" i="65" s="1"/>
  <c r="L14" i="65"/>
  <c r="K14" i="65"/>
  <c r="K13" i="65" s="1"/>
  <c r="J14" i="65"/>
  <c r="I14" i="65"/>
  <c r="I13" i="65" s="1"/>
  <c r="H14" i="65"/>
  <c r="G14" i="65"/>
  <c r="G13" i="65" s="1"/>
  <c r="F14" i="65"/>
  <c r="D14" i="65"/>
  <c r="D13" i="65" s="1"/>
  <c r="M11" i="65"/>
  <c r="M10" i="65" s="1"/>
  <c r="O10" i="65"/>
  <c r="N10" i="65"/>
  <c r="L10" i="65"/>
  <c r="K10" i="65"/>
  <c r="J10" i="65"/>
  <c r="I10" i="65"/>
  <c r="G10" i="65"/>
  <c r="F10" i="65"/>
  <c r="O13" i="65" l="1"/>
  <c r="H13" i="65"/>
  <c r="E25" i="65"/>
  <c r="N28" i="65"/>
  <c r="Q13" i="65"/>
  <c r="P13" i="65"/>
  <c r="H28" i="65"/>
  <c r="E15" i="65"/>
  <c r="I28" i="65"/>
  <c r="N13" i="65"/>
  <c r="J28" i="65"/>
  <c r="K28" i="65"/>
  <c r="R13" i="65"/>
  <c r="F28" i="65"/>
  <c r="L28" i="65"/>
  <c r="F13" i="65"/>
  <c r="L13" i="65"/>
  <c r="G28" i="65"/>
  <c r="Q29" i="65"/>
  <c r="O28" i="65"/>
  <c r="E14" i="65"/>
  <c r="M28" i="65"/>
  <c r="P10" i="65"/>
  <c r="J13" i="65"/>
  <c r="N19" i="65"/>
  <c r="Q10" i="65" l="1"/>
  <c r="R11" i="65"/>
  <c r="E13" i="65"/>
  <c r="R10" i="65" l="1"/>
  <c r="R28" i="65" s="1"/>
  <c r="R29" i="65"/>
</calcChain>
</file>

<file path=xl/comments1.xml><?xml version="1.0" encoding="utf-8"?>
<comments xmlns="http://schemas.openxmlformats.org/spreadsheetml/2006/main">
  <authors>
    <author>User</author>
    <author>Гемаксон Алексей Юрьевич</author>
    <author>Анжела</author>
  </authors>
  <commentList>
    <comment ref="O11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1"/>
            <color indexed="81"/>
            <rFont val="Tahoma"/>
            <family val="2"/>
            <charset val="204"/>
          </rPr>
          <t>фактическая протяженность по ДГ-1</t>
        </r>
      </text>
    </comment>
    <comment ref="P17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подъзд к А-401</t>
        </r>
      </text>
    </comment>
    <comment ref="R17" authorId="1" shapeId="0">
      <text>
        <r>
          <rPr>
            <b/>
            <sz val="9"/>
            <color indexed="81"/>
            <rFont val="Tahoma"/>
            <family val="2"/>
            <charset val="204"/>
          </rPr>
          <t>Гемаксон Алексей Юрьевич:</t>
        </r>
        <r>
          <rPr>
            <sz val="9"/>
            <color indexed="81"/>
            <rFont val="Tahoma"/>
            <family val="2"/>
            <charset val="204"/>
          </rPr>
          <t xml:space="preserve">
Три вулкана</t>
        </r>
      </text>
    </comment>
    <comment ref="O20" authorId="2" shapeId="0">
      <text>
        <r>
          <rPr>
            <b/>
            <sz val="9"/>
            <color indexed="81"/>
            <rFont val="Tahoma"/>
            <family val="2"/>
            <charset val="204"/>
          </rPr>
          <t>Анжела:</t>
        </r>
        <r>
          <rPr>
            <sz val="9"/>
            <color indexed="81"/>
            <rFont val="Tahoma"/>
            <family val="2"/>
            <charset val="204"/>
          </rPr>
          <t xml:space="preserve">
НУБО 0-5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Пиначево</t>
        </r>
      </text>
    </comment>
    <comment ref="O23" authorId="2" shapeId="0">
      <text>
        <r>
          <rPr>
            <b/>
            <sz val="9"/>
            <color indexed="81"/>
            <rFont val="Tahoma"/>
            <family val="2"/>
            <charset val="204"/>
          </rPr>
          <t>Анжела: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1"/>
            <color indexed="81"/>
            <rFont val="Tahoma"/>
            <family val="2"/>
            <charset val="204"/>
          </rPr>
          <t>по дг-1</t>
        </r>
      </text>
    </comment>
    <comment ref="P25" authorId="2" shapeId="0">
      <text>
        <r>
          <rPr>
            <b/>
            <sz val="9"/>
            <color indexed="81"/>
            <rFont val="Tahoma"/>
            <family val="2"/>
            <charset val="204"/>
          </rPr>
          <t>Анжела: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1"/>
            <color indexed="81"/>
            <rFont val="Tahoma"/>
            <family val="2"/>
            <charset val="204"/>
          </rPr>
          <t>по 2а</t>
        </r>
      </text>
    </comment>
    <comment ref="Q25" authorId="2" shapeId="0">
      <text>
        <r>
          <rPr>
            <b/>
            <sz val="9"/>
            <color indexed="81"/>
            <rFont val="Tahoma"/>
            <family val="2"/>
            <charset val="204"/>
          </rPr>
          <t>Анжела: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1"/>
            <color indexed="81"/>
            <rFont val="Tahoma"/>
            <family val="2"/>
            <charset val="204"/>
          </rPr>
          <t>по 2а</t>
        </r>
      </text>
    </comment>
    <comment ref="P28" authorId="2" shapeId="0">
      <text>
        <r>
          <rPr>
            <b/>
            <sz val="9"/>
            <color indexed="81"/>
            <rFont val="Tahoma"/>
            <family val="2"/>
            <charset val="204"/>
          </rPr>
          <t>Анжела: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1"/>
            <color indexed="81"/>
            <rFont val="Tahoma"/>
            <family val="2"/>
            <charset val="204"/>
          </rPr>
          <t>по гарантийному письму</t>
        </r>
      </text>
    </comment>
    <comment ref="O2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расчет по формуле</t>
        </r>
      </text>
    </comment>
  </commentList>
</comments>
</file>

<file path=xl/sharedStrings.xml><?xml version="1.0" encoding="utf-8"?>
<sst xmlns="http://schemas.openxmlformats.org/spreadsheetml/2006/main" count="110" uniqueCount="81">
  <si>
    <t>Подпрограмма 1</t>
  </si>
  <si>
    <t>Подпрограмма 2</t>
  </si>
  <si>
    <t>1.1.</t>
  </si>
  <si>
    <t>1.2.</t>
  </si>
  <si>
    <t>2.1.</t>
  </si>
  <si>
    <t>2.2.</t>
  </si>
  <si>
    <t>Меры гос поддержки</t>
  </si>
  <si>
    <t>проект №…</t>
  </si>
  <si>
    <t>Наименование подпрограммы\ наименование инвестиционного проекта</t>
  </si>
  <si>
    <t>проект № 1</t>
  </si>
  <si>
    <t>проект № 2</t>
  </si>
  <si>
    <t>проект № Х</t>
  </si>
  <si>
    <t>Инестор</t>
  </si>
  <si>
    <t>Стоимость проекта</t>
  </si>
  <si>
    <t>Источники финансирования</t>
  </si>
  <si>
    <t>Ответственный за сопровождение инвестиционного проекта (ИОГВ, Руководитель Ф.И.О.)</t>
  </si>
  <si>
    <t>Ответственный за сопровождение инвестиционного проекта (Администрация МО, Глава МО)</t>
  </si>
  <si>
    <t>Описание проекта</t>
  </si>
  <si>
    <t>Государственная программа Камчатского края</t>
  </si>
  <si>
    <t>Таблица 15</t>
  </si>
  <si>
    <t>Сроки реализации</t>
  </si>
  <si>
    <t>Потребность в инфраструктуре</t>
  </si>
  <si>
    <t>Наличие земельного участка</t>
  </si>
  <si>
    <t>основные экономические показатели
(вклад в ВРП;  налогов; создание раб. мест и т.д.)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</si>
  <si>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</si>
  <si>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</si>
  <si>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</si>
  <si>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</si>
  <si>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</si>
  <si>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</si>
  <si>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</si>
  <si>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</si>
  <si>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</si>
  <si>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</si>
  <si>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</si>
  <si>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</si>
  <si>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3.1.</t>
  </si>
  <si>
    <t>3.2.</t>
  </si>
  <si>
    <t>4.1.</t>
  </si>
  <si>
    <t>4.2.</t>
  </si>
  <si>
    <t>Сведения</t>
  </si>
  <si>
    <t>Ед. изм.</t>
  </si>
  <si>
    <t>%</t>
  </si>
  <si>
    <t>-</t>
  </si>
  <si>
    <t>о целевых показателях (индикаторах) Подпрограммы 1 «Развитие дорожного хозяйства» государственной программы Камчатского края «Развитие транспортной системы в Камчатском крае»</t>
  </si>
  <si>
    <t>№ п/п</t>
  </si>
  <si>
    <t>Показатели и индикаторы</t>
  </si>
  <si>
    <t>в том числе:</t>
  </si>
  <si>
    <t>2013 год</t>
  </si>
  <si>
    <t>1.</t>
  </si>
  <si>
    <t>км</t>
  </si>
  <si>
    <t>сети автомобильных дорог общего пользования регионального (межмуниципального) значения</t>
  </si>
  <si>
    <t>сети автомобильных дорог общего пользования местного значения</t>
  </si>
  <si>
    <t>2.</t>
  </si>
  <si>
    <t>автомобильных дорог общего пользования регионального (межмуниципального) значения</t>
  </si>
  <si>
    <t>автомобильных дорог общего пользования местного значения</t>
  </si>
  <si>
    <t>3.</t>
  </si>
  <si>
    <t>4.</t>
  </si>
  <si>
    <t>5.</t>
  </si>
  <si>
    <t>5.1.</t>
  </si>
  <si>
    <t>5.2.</t>
  </si>
  <si>
    <t>6.</t>
  </si>
  <si>
    <t>6.1.</t>
  </si>
  <si>
    <t>6.2.</t>
  </si>
  <si>
    <t>7.</t>
  </si>
  <si>
    <t>7.1.</t>
  </si>
  <si>
    <t>7.2.</t>
  </si>
  <si>
    <t>».</t>
  </si>
  <si>
    <t xml:space="preserve">«Приложение 7 к Программе </t>
  </si>
  <si>
    <t xml:space="preserve">Протяженность сети автомобильных дорог общего пользования регионального (межмуниципального) и местного значения на территории субъекта Российской Федерации, в том числе: </t>
  </si>
  <si>
    <t xml:space="preserve">Объемы ввода в эксплуатацию после строительства и реконструкции автомобильных дорог общего пользования регионального (межмуниципального) и местного значения, в том числе: </t>
  </si>
  <si>
    <t>Общая протяженность автомобильных дорог общего пользования регионального (межмуниципального) и местного значения, соответствующих нормативным требованиям к транспортно-эксплуатационным показателям, на 31 декабря отчетного года, в том числе:</t>
  </si>
  <si>
    <t>Доля протяженности автомобильных дорог общего пользования регионального (межмуниципального) и местного значения, соответствующих нормативным требованиям к транспортно-эксплуатационным показателям, на 31 декабря отчетного года, в том числе:</t>
  </si>
  <si>
    <r>
      <t xml:space="preserve">Прирост протяженности сети автомобильных дорог регионального (межмуниципального) и местного значения на территории субъекта Российской Федерации в результате </t>
    </r>
    <r>
      <rPr>
        <b/>
        <sz val="12"/>
        <rFont val="Times New Roman"/>
        <family val="1"/>
        <charset val="204"/>
      </rPr>
      <t xml:space="preserve">строительства новых </t>
    </r>
    <r>
      <rPr>
        <sz val="12"/>
        <rFont val="Times New Roman"/>
        <family val="1"/>
        <charset val="204"/>
      </rPr>
      <t>автомобильных дорог, в том числе:</t>
    </r>
  </si>
  <si>
    <r>
      <t xml:space="preserve">Прирост протяженности автомобильных дорог общего пользования регионального (межмуниципального) и местного значения на территории субъекта Российской Федерации, соответствующих нормативным требованиям к транспортно-эксплуатационным показателям, в результате </t>
    </r>
    <r>
      <rPr>
        <b/>
        <sz val="12"/>
        <rFont val="Times New Roman"/>
        <family val="1"/>
        <charset val="204"/>
      </rPr>
      <t>реконструкции</t>
    </r>
    <r>
      <rPr>
        <sz val="12"/>
        <rFont val="Times New Roman"/>
        <family val="1"/>
        <charset val="204"/>
      </rPr>
      <t xml:space="preserve"> автомобильных дорог, в том числе:</t>
    </r>
  </si>
  <si>
    <r>
      <t xml:space="preserve">Прирост протяженности автомобильных дорог общего пользования регионального (межмуниципального) и местного значения на территории субъекта Российской Федерации, соответствующих нормативным требованиям к транспортно-эксплуатационным показателям, в результате </t>
    </r>
    <r>
      <rPr>
        <b/>
        <sz val="12"/>
        <rFont val="Times New Roman"/>
        <family val="1"/>
        <charset val="204"/>
      </rPr>
      <t xml:space="preserve">капитального ремонта и ремонта </t>
    </r>
    <r>
      <rPr>
        <sz val="12"/>
        <rFont val="Times New Roman"/>
        <family val="1"/>
        <charset val="204"/>
      </rPr>
      <t>автомобильных дорог, в том числе:</t>
    </r>
  </si>
  <si>
    <t>2003–2012 годы</t>
  </si>
  <si>
    <t>2013–2025 годы</t>
  </si>
  <si>
    <t>от</t>
  </si>
  <si>
    <t>№</t>
  </si>
  <si>
    <t xml:space="preserve">Приложение к приложению к постановлению Правительства Камчатского края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</si>
</sst>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0.000"/>
    <numFmt numFmtId="166" formatCode="0.0%"/>
    <numFmt numFmtId="167" formatCode="0.0000%"/>
  </numFmts>
  <fonts count="12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7">
    <xf numFmtId="0" fontId="0" fillId="0" borderId="0" xfId="0"/>
    <xf numFmtId="0" fontId="4" fillId="0" borderId="0" xfId="1" applyAlignment="1">
      <alignment vertical="top" wrapText="1"/>
    </xf>
    <xf numFmtId="0" fontId="4" fillId="0" borderId="0" xfId="1"/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right" vertical="center" wrapText="1"/>
    </xf>
    <xf numFmtId="0" fontId="6" fillId="0" borderId="1" xfId="1" applyFont="1" applyBorder="1" applyAlignment="1">
      <alignment vertical="top" wrapText="1"/>
    </xf>
    <xf numFmtId="0" fontId="6" fillId="0" borderId="2" xfId="1" applyFont="1" applyBorder="1" applyAlignment="1">
      <alignment vertical="top" wrapText="1"/>
    </xf>
    <xf numFmtId="0" fontId="6" fillId="0" borderId="3" xfId="1" applyFont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4" fillId="0" borderId="2" xfId="1" applyBorder="1" applyAlignment="1">
      <alignment vertical="top" wrapText="1"/>
    </xf>
    <xf numFmtId="0" fontId="4" fillId="0" borderId="3" xfId="1" applyBorder="1" applyAlignment="1">
      <alignment vertical="top" wrapText="1"/>
    </xf>
    <xf numFmtId="0" fontId="5" fillId="0" borderId="4" xfId="1" applyFont="1" applyBorder="1" applyAlignment="1">
      <alignment vertical="top" wrapText="1"/>
    </xf>
    <xf numFmtId="0" fontId="4" fillId="0" borderId="5" xfId="1" applyBorder="1" applyAlignment="1">
      <alignment vertical="top" wrapText="1"/>
    </xf>
    <xf numFmtId="0" fontId="4" fillId="0" borderId="6" xfId="1" applyBorder="1" applyAlignment="1">
      <alignment vertical="top" wrapText="1"/>
    </xf>
    <xf numFmtId="0" fontId="6" fillId="0" borderId="7" xfId="1" applyFont="1" applyBorder="1" applyAlignment="1">
      <alignment vertical="top" wrapText="1"/>
    </xf>
    <xf numFmtId="0" fontId="6" fillId="0" borderId="8" xfId="1" applyFont="1" applyBorder="1" applyAlignment="1">
      <alignment vertical="top" wrapText="1"/>
    </xf>
    <xf numFmtId="0" fontId="6" fillId="0" borderId="9" xfId="1" applyFont="1" applyBorder="1" applyAlignment="1">
      <alignment vertical="top" wrapText="1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justify" vertical="center" wrapText="1"/>
    </xf>
    <xf numFmtId="164" fontId="1" fillId="0" borderId="13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0" xfId="0" applyFont="1" applyFill="1" applyAlignment="1">
      <alignment wrapText="1"/>
    </xf>
    <xf numFmtId="164" fontId="1" fillId="0" borderId="13" xfId="0" applyNumberFormat="1" applyFont="1" applyFill="1" applyBorder="1" applyAlignment="1">
      <alignment horizontal="right" vertical="center" wrapText="1"/>
    </xf>
    <xf numFmtId="164" fontId="1" fillId="0" borderId="13" xfId="0" applyNumberFormat="1" applyFont="1" applyFill="1" applyBorder="1" applyAlignment="1">
      <alignment vertical="center"/>
    </xf>
    <xf numFmtId="164" fontId="1" fillId="0" borderId="16" xfId="0" applyNumberFormat="1" applyFont="1" applyFill="1" applyBorder="1" applyAlignment="1">
      <alignment horizontal="right" vertical="center" wrapText="1"/>
    </xf>
    <xf numFmtId="164" fontId="1" fillId="0" borderId="15" xfId="0" applyNumberFormat="1" applyFont="1" applyFill="1" applyBorder="1" applyAlignment="1">
      <alignment horizontal="right" vertical="center" wrapText="1"/>
    </xf>
    <xf numFmtId="164" fontId="1" fillId="0" borderId="13" xfId="0" applyNumberFormat="1" applyFont="1" applyFill="1" applyBorder="1" applyAlignment="1">
      <alignment vertical="center" wrapText="1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right" vertical="center" wrapText="1"/>
    </xf>
    <xf numFmtId="164" fontId="1" fillId="0" borderId="13" xfId="5" applyNumberFormat="1" applyFont="1" applyFill="1" applyBorder="1" applyAlignment="1">
      <alignment horizontal="right" vertical="center" wrapText="1"/>
    </xf>
    <xf numFmtId="164" fontId="1" fillId="0" borderId="13" xfId="0" applyNumberFormat="1" applyFont="1" applyFill="1" applyBorder="1" applyAlignment="1">
      <alignment horizontal="right" vertical="center"/>
    </xf>
    <xf numFmtId="164" fontId="1" fillId="0" borderId="15" xfId="0" applyNumberFormat="1" applyFont="1" applyFill="1" applyBorder="1" applyAlignment="1">
      <alignment horizontal="center" vertical="center"/>
    </xf>
    <xf numFmtId="164" fontId="1" fillId="0" borderId="15" xfId="0" applyNumberFormat="1" applyFont="1" applyFill="1" applyBorder="1" applyAlignment="1">
      <alignment horizontal="right" vertical="center"/>
    </xf>
    <xf numFmtId="10" fontId="0" fillId="0" borderId="0" xfId="6" applyNumberFormat="1" applyFont="1" applyFill="1"/>
    <xf numFmtId="165" fontId="0" fillId="0" borderId="0" xfId="0" applyNumberFormat="1" applyFont="1" applyFill="1"/>
    <xf numFmtId="164" fontId="0" fillId="0" borderId="0" xfId="0" applyNumberFormat="1" applyFont="1" applyFill="1"/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10" fontId="3" fillId="0" borderId="0" xfId="6" applyNumberFormat="1" applyFont="1" applyFill="1" applyAlignment="1">
      <alignment horizontal="right" vertical="center"/>
    </xf>
    <xf numFmtId="166" fontId="0" fillId="0" borderId="0" xfId="6" applyNumberFormat="1" applyFont="1" applyFill="1"/>
    <xf numFmtId="0" fontId="3" fillId="0" borderId="0" xfId="0" applyFont="1" applyFill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justify" vertical="center" wrapText="1"/>
    </xf>
    <xf numFmtId="0" fontId="0" fillId="0" borderId="0" xfId="0" applyFill="1"/>
    <xf numFmtId="166" fontId="11" fillId="0" borderId="0" xfId="6" applyNumberFormat="1" applyFont="1" applyFill="1"/>
    <xf numFmtId="167" fontId="11" fillId="0" borderId="0" xfId="6" applyNumberFormat="1" applyFont="1" applyFill="1"/>
    <xf numFmtId="0" fontId="1" fillId="0" borderId="1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17" xfId="0" applyFont="1" applyFill="1" applyBorder="1"/>
    <xf numFmtId="0" fontId="3" fillId="0" borderId="0" xfId="0" applyFont="1" applyFill="1" applyAlignment="1">
      <alignment horizontal="center" vertical="center"/>
    </xf>
    <xf numFmtId="0" fontId="4" fillId="0" borderId="0" xfId="1" applyBorder="1" applyAlignment="1">
      <alignment vertical="top" wrapText="1"/>
    </xf>
    <xf numFmtId="0" fontId="6" fillId="0" borderId="0" xfId="1" applyFont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 wrapText="1"/>
    </xf>
    <xf numFmtId="0" fontId="3" fillId="0" borderId="17" xfId="0" applyFont="1" applyFill="1" applyBorder="1" applyAlignment="1">
      <alignment horizontal="center"/>
    </xf>
    <xf numFmtId="0" fontId="11" fillId="0" borderId="0" xfId="0" applyFont="1" applyFill="1" applyAlignment="1">
      <alignment horizontal="right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4" fontId="1" fillId="0" borderId="15" xfId="0" applyNumberFormat="1" applyFont="1" applyFill="1" applyBorder="1" applyAlignment="1">
      <alignment horizontal="right" vertical="center"/>
    </xf>
  </cellXfs>
  <cellStyles count="7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Процентный" xfId="6" builtinId="5"/>
    <cellStyle name="Процент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48;\&#1043;&#1086;&#1089;&#1087;&#1088;&#1086;&#1075;&#1088;&#1072;&#1084;&#1084;&#1072;\&#1043;&#1055;%202017%20&#1075;&#1086;&#1076;\&#1040;&#1042;&#1043;&#1059;&#1057;&#1058;-&#1054;&#1050;&#1058;&#1071;&#1041;&#1056;&#1068;\&#1055;&#1088;&#1080;&#1083;&#1086;&#1078;&#1077;&#1085;&#1080;&#1103;%20&#1089;%201%20&#1087;&#1086;%2012%20(&#1086;&#1082;&#1090;&#1103;&#1073;&#1088;&#1100;%202017%20&#1050;&#1043;&#1050;&#1059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EMAKS~1\AppData\Local\Temp\Rar$DIa0.299\&#1055;&#1088;&#1080;&#1083;&#1086;&#1078;&#1077;&#1085;&#1080;&#1103;%201%20&#1080;%2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 внебюджет"/>
      <sheetName val="Приложение 1"/>
      <sheetName val="Приложение 3"/>
      <sheetName val="Приложение 7"/>
      <sheetName val="Приложени 8"/>
      <sheetName val="Приложение 9"/>
      <sheetName val="Приложение 10"/>
      <sheetName val="Приложение 11"/>
      <sheetName val="Приложение 12"/>
      <sheetName val="Лист1"/>
    </sheetNames>
    <sheetDataSet>
      <sheetData sheetId="0"/>
      <sheetData sheetId="1"/>
      <sheetData sheetId="2">
        <row r="48">
          <cell r="G48">
            <v>423324.72739999997</v>
          </cell>
        </row>
      </sheetData>
      <sheetData sheetId="3"/>
      <sheetData sheetId="4"/>
      <sheetData sheetId="5">
        <row r="8">
          <cell r="D8">
            <v>270.56799999999998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  <sheetName val="Приложение 3"/>
      <sheetName val="15 внебюджет"/>
      <sheetName val="Приложение 5"/>
      <sheetName val="Прил. 6 "/>
      <sheetName val="Прил. 7"/>
      <sheetName val="Прил. 8"/>
      <sheetName val="Прил. 9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D9">
            <v>0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8"/>
  <sheetViews>
    <sheetView view="pageBreakPreview" zoomScale="60" zoomScaleNormal="100" workbookViewId="0">
      <selection activeCell="F23" sqref="F23"/>
    </sheetView>
  </sheetViews>
  <sheetFormatPr defaultRowHeight="15" x14ac:dyDescent="0.25"/>
  <cols>
    <col min="1" max="1" width="22.85546875" style="2" customWidth="1"/>
    <col min="2" max="2" width="21.28515625" style="2" customWidth="1"/>
    <col min="3" max="3" width="25.42578125" style="2" customWidth="1"/>
    <col min="4" max="4" width="12" style="2" customWidth="1"/>
    <col min="5" max="5" width="11.28515625" style="2" customWidth="1"/>
    <col min="6" max="6" width="15.7109375" style="2" customWidth="1"/>
    <col min="7" max="7" width="13.28515625" style="2" customWidth="1"/>
    <col min="8" max="8" width="12.7109375" style="2" customWidth="1"/>
    <col min="9" max="9" width="16.7109375" style="2" customWidth="1"/>
    <col min="10" max="10" width="13.7109375" style="2" customWidth="1"/>
    <col min="11" max="11" width="12.28515625" style="2" customWidth="1"/>
    <col min="12" max="12" width="21.28515625" style="2" customWidth="1"/>
    <col min="13" max="16384" width="9.140625" style="2"/>
  </cols>
  <sheetData>
    <row r="1" spans="1:20" ht="27.95" customHeight="1" x14ac:dyDescent="0.25">
      <c r="A1" s="1"/>
      <c r="B1" s="1"/>
      <c r="C1" s="58"/>
      <c r="D1" s="58"/>
      <c r="E1" s="58"/>
      <c r="F1" s="58"/>
      <c r="G1" s="58"/>
      <c r="H1" s="58"/>
      <c r="I1" s="58"/>
      <c r="J1" s="58"/>
      <c r="K1" s="1"/>
      <c r="L1" s="4" t="s">
        <v>19</v>
      </c>
      <c r="M1" s="3"/>
      <c r="N1" s="3"/>
      <c r="O1" s="3"/>
      <c r="P1" s="3"/>
      <c r="Q1" s="3"/>
      <c r="R1" s="3"/>
      <c r="S1" s="3"/>
      <c r="T1" s="3"/>
    </row>
    <row r="2" spans="1:20" ht="32.25" customHeight="1" x14ac:dyDescent="0.25">
      <c r="A2" s="1"/>
      <c r="B2" s="59" t="s">
        <v>18</v>
      </c>
      <c r="C2" s="59"/>
      <c r="D2" s="59"/>
      <c r="E2" s="59"/>
      <c r="F2" s="59"/>
      <c r="G2" s="59"/>
      <c r="H2" s="59"/>
      <c r="I2" s="59"/>
      <c r="J2" s="59"/>
      <c r="K2" s="1"/>
      <c r="L2" s="1"/>
      <c r="M2" s="1"/>
      <c r="N2" s="1"/>
      <c r="O2" s="1"/>
      <c r="P2" s="1"/>
    </row>
    <row r="3" spans="1:2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M3" s="1"/>
      <c r="N3" s="1"/>
      <c r="O3" s="1"/>
      <c r="P3" s="1"/>
    </row>
    <row r="4" spans="1:20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0" ht="90" x14ac:dyDescent="0.25">
      <c r="A5" s="17" t="s">
        <v>8</v>
      </c>
      <c r="B5" s="18" t="s">
        <v>15</v>
      </c>
      <c r="C5" s="18" t="s">
        <v>16</v>
      </c>
      <c r="D5" s="18" t="s">
        <v>12</v>
      </c>
      <c r="E5" s="18" t="s">
        <v>13</v>
      </c>
      <c r="F5" s="18" t="s">
        <v>14</v>
      </c>
      <c r="G5" s="18" t="s">
        <v>17</v>
      </c>
      <c r="H5" s="18" t="s">
        <v>20</v>
      </c>
      <c r="I5" s="18" t="s">
        <v>21</v>
      </c>
      <c r="J5" s="18" t="s">
        <v>6</v>
      </c>
      <c r="K5" s="18" t="s">
        <v>22</v>
      </c>
      <c r="L5" s="19" t="s">
        <v>23</v>
      </c>
      <c r="M5" s="1"/>
      <c r="N5" s="1"/>
      <c r="O5" s="1"/>
      <c r="P5" s="1"/>
    </row>
    <row r="6" spans="1:20" x14ac:dyDescent="0.25">
      <c r="A6" s="14" t="s">
        <v>0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6"/>
      <c r="M6" s="1"/>
      <c r="N6" s="1"/>
      <c r="O6" s="1"/>
      <c r="P6" s="1"/>
    </row>
    <row r="7" spans="1:20" x14ac:dyDescent="0.25">
      <c r="A7" s="5" t="s">
        <v>9</v>
      </c>
      <c r="B7" s="6"/>
      <c r="C7" s="6"/>
      <c r="D7" s="6"/>
      <c r="E7" s="6"/>
      <c r="F7" s="6"/>
      <c r="G7" s="6"/>
      <c r="H7" s="6"/>
      <c r="I7" s="6"/>
      <c r="J7" s="6"/>
      <c r="K7" s="6"/>
      <c r="L7" s="7"/>
      <c r="M7" s="1"/>
      <c r="N7" s="1"/>
      <c r="O7" s="1"/>
      <c r="P7" s="1"/>
    </row>
    <row r="8" spans="1:20" x14ac:dyDescent="0.25">
      <c r="A8" s="5" t="s">
        <v>10</v>
      </c>
      <c r="B8" s="6"/>
      <c r="C8" s="6"/>
      <c r="D8" s="6"/>
      <c r="E8" s="6"/>
      <c r="F8" s="6"/>
      <c r="G8" s="6"/>
      <c r="H8" s="6"/>
      <c r="I8" s="6"/>
      <c r="J8" s="6"/>
      <c r="K8" s="6"/>
      <c r="L8" s="7"/>
      <c r="M8" s="1"/>
      <c r="N8" s="1"/>
      <c r="O8" s="1"/>
      <c r="P8" s="1"/>
    </row>
    <row r="9" spans="1:20" x14ac:dyDescent="0.25">
      <c r="A9" s="5" t="s">
        <v>7</v>
      </c>
      <c r="B9" s="6"/>
      <c r="C9" s="6"/>
      <c r="D9" s="6"/>
      <c r="E9" s="6"/>
      <c r="F9" s="6"/>
      <c r="G9" s="6"/>
      <c r="H9" s="6"/>
      <c r="I9" s="6"/>
      <c r="J9" s="6"/>
      <c r="K9" s="6"/>
      <c r="L9" s="7"/>
      <c r="M9" s="1"/>
      <c r="N9" s="1"/>
      <c r="O9" s="1"/>
      <c r="P9" s="1"/>
    </row>
    <row r="10" spans="1:20" x14ac:dyDescent="0.25">
      <c r="A10" s="5" t="s">
        <v>1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7"/>
      <c r="M10" s="1"/>
      <c r="N10" s="1"/>
      <c r="O10" s="1"/>
      <c r="P10" s="1"/>
    </row>
    <row r="11" spans="1:20" x14ac:dyDescent="0.25">
      <c r="A11" s="5" t="s">
        <v>11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7"/>
      <c r="M11" s="1"/>
      <c r="N11" s="1"/>
      <c r="O11" s="1"/>
      <c r="P11" s="1"/>
    </row>
    <row r="12" spans="1:20" x14ac:dyDescent="0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10"/>
      <c r="M12" s="1"/>
      <c r="N12" s="1"/>
      <c r="O12" s="1"/>
      <c r="P12" s="1"/>
    </row>
    <row r="13" spans="1:20" x14ac:dyDescent="0.25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3"/>
      <c r="M13" s="1"/>
      <c r="N13" s="1"/>
      <c r="O13" s="1"/>
      <c r="P13" s="1"/>
    </row>
    <row r="14" spans="1:20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2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2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</sheetData>
  <mergeCells count="2">
    <mergeCell ref="C1:J1"/>
    <mergeCell ref="B2:J2"/>
  </mergeCells>
  <pageMargins left="0.25" right="0.25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S35"/>
  <sheetViews>
    <sheetView tabSelected="1" view="pageBreakPreview" zoomScale="70" zoomScaleNormal="70" zoomScaleSheetLayoutView="70" workbookViewId="0">
      <selection activeCell="V11" sqref="V11"/>
    </sheetView>
  </sheetViews>
  <sheetFormatPr defaultRowHeight="12.75" x14ac:dyDescent="0.2"/>
  <cols>
    <col min="1" max="1" width="7.28515625" style="23" bestFit="1" customWidth="1"/>
    <col min="2" max="2" width="51.42578125" style="23" customWidth="1"/>
    <col min="3" max="3" width="10.42578125" style="23" customWidth="1"/>
    <col min="4" max="4" width="12.140625" style="23" customWidth="1"/>
    <col min="5" max="5" width="12" style="23" customWidth="1"/>
    <col min="6" max="9" width="11" style="23" bestFit="1" customWidth="1"/>
    <col min="10" max="10" width="11.140625" style="23" bestFit="1" customWidth="1"/>
    <col min="11" max="14" width="11" style="23" bestFit="1" customWidth="1"/>
    <col min="15" max="17" width="11.140625" style="23" bestFit="1" customWidth="1"/>
    <col min="18" max="18" width="11.140625" style="23" customWidth="1"/>
    <col min="19" max="19" width="14.5703125" style="23" bestFit="1" customWidth="1"/>
    <col min="20" max="16384" width="9.140625" style="23"/>
  </cols>
  <sheetData>
    <row r="1" spans="1:18" ht="38.25" customHeight="1" x14ac:dyDescent="0.2">
      <c r="N1" s="60" t="s">
        <v>80</v>
      </c>
      <c r="O1" s="60"/>
      <c r="P1" s="60"/>
      <c r="Q1" s="60"/>
      <c r="R1" s="60"/>
    </row>
    <row r="2" spans="1:18" ht="18.75" x14ac:dyDescent="0.3">
      <c r="N2" s="55" t="s">
        <v>78</v>
      </c>
      <c r="O2" s="61"/>
      <c r="P2" s="61"/>
      <c r="Q2" s="57" t="s">
        <v>79</v>
      </c>
      <c r="R2" s="56"/>
    </row>
    <row r="3" spans="1:18" ht="18.75" x14ac:dyDescent="0.2">
      <c r="N3" s="63" t="s">
        <v>68</v>
      </c>
      <c r="O3" s="63"/>
      <c r="P3" s="63"/>
      <c r="Q3" s="63"/>
      <c r="R3" s="63"/>
    </row>
    <row r="4" spans="1:18" ht="18.75" x14ac:dyDescent="0.2">
      <c r="A4" s="64" t="s">
        <v>40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</row>
    <row r="5" spans="1:18" ht="18.75" x14ac:dyDescent="0.2">
      <c r="A5" s="64" t="s">
        <v>44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</row>
    <row r="6" spans="1:18" ht="18.75" x14ac:dyDescent="0.2">
      <c r="A6" s="4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</row>
    <row r="7" spans="1:18" ht="16.5" customHeight="1" x14ac:dyDescent="0.2">
      <c r="A7" s="65" t="s">
        <v>45</v>
      </c>
      <c r="B7" s="65" t="s">
        <v>46</v>
      </c>
      <c r="C7" s="65" t="s">
        <v>41</v>
      </c>
      <c r="D7" s="65" t="s">
        <v>76</v>
      </c>
      <c r="E7" s="65" t="s">
        <v>77</v>
      </c>
      <c r="F7" s="65" t="s">
        <v>47</v>
      </c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</row>
    <row r="8" spans="1:18" ht="24" customHeight="1" x14ac:dyDescent="0.2">
      <c r="A8" s="65"/>
      <c r="B8" s="65"/>
      <c r="C8" s="65"/>
      <c r="D8" s="65"/>
      <c r="E8" s="65"/>
      <c r="F8" s="45" t="s">
        <v>48</v>
      </c>
      <c r="G8" s="45" t="s">
        <v>24</v>
      </c>
      <c r="H8" s="45" t="s">
        <v>25</v>
      </c>
      <c r="I8" s="45" t="s">
        <v>26</v>
      </c>
      <c r="J8" s="45" t="s">
        <v>27</v>
      </c>
      <c r="K8" s="45" t="s">
        <v>28</v>
      </c>
      <c r="L8" s="45" t="s">
        <v>29</v>
      </c>
      <c r="M8" s="45" t="s">
        <v>30</v>
      </c>
      <c r="N8" s="45" t="s">
        <v>31</v>
      </c>
      <c r="O8" s="54" t="s">
        <v>32</v>
      </c>
      <c r="P8" s="54" t="s">
        <v>33</v>
      </c>
      <c r="Q8" s="54" t="s">
        <v>34</v>
      </c>
      <c r="R8" s="54" t="s">
        <v>35</v>
      </c>
    </row>
    <row r="9" spans="1:18" ht="15.75" x14ac:dyDescent="0.2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  <c r="G9" s="45">
        <v>7</v>
      </c>
      <c r="H9" s="45">
        <v>8</v>
      </c>
      <c r="I9" s="45">
        <v>9</v>
      </c>
      <c r="J9" s="45">
        <v>10</v>
      </c>
      <c r="K9" s="45">
        <v>11</v>
      </c>
      <c r="L9" s="45">
        <v>12</v>
      </c>
      <c r="M9" s="45">
        <v>13</v>
      </c>
      <c r="N9" s="45">
        <v>14</v>
      </c>
      <c r="O9" s="54">
        <v>15</v>
      </c>
      <c r="P9" s="54">
        <v>16</v>
      </c>
      <c r="Q9" s="54">
        <v>17</v>
      </c>
      <c r="R9" s="54">
        <v>18</v>
      </c>
    </row>
    <row r="10" spans="1:18" ht="78.75" x14ac:dyDescent="0.2">
      <c r="A10" s="46" t="s">
        <v>49</v>
      </c>
      <c r="B10" s="21" t="s">
        <v>69</v>
      </c>
      <c r="C10" s="46" t="s">
        <v>50</v>
      </c>
      <c r="D10" s="25"/>
      <c r="E10" s="25"/>
      <c r="F10" s="25">
        <f t="shared" ref="F10:R10" si="0">SUM(F11:F12)</f>
        <v>2027</v>
      </c>
      <c r="G10" s="25">
        <f t="shared" si="0"/>
        <v>2026.55</v>
      </c>
      <c r="H10" s="25">
        <f>SUM(H11:H12)</f>
        <v>2028.15</v>
      </c>
      <c r="I10" s="25">
        <f t="shared" si="0"/>
        <v>2032.7</v>
      </c>
      <c r="J10" s="25">
        <f t="shared" si="0"/>
        <v>2040.1759999999999</v>
      </c>
      <c r="K10" s="25">
        <f t="shared" si="0"/>
        <v>1860.09</v>
      </c>
      <c r="L10" s="25">
        <f t="shared" si="0"/>
        <v>2686.9810000000002</v>
      </c>
      <c r="M10" s="25">
        <f t="shared" si="0"/>
        <v>2686.9810000000002</v>
      </c>
      <c r="N10" s="25">
        <f t="shared" si="0"/>
        <v>2691.4090000000001</v>
      </c>
      <c r="O10" s="25">
        <f>SUM(O11:O12)</f>
        <v>2667.0940000000001</v>
      </c>
      <c r="P10" s="25">
        <f t="shared" si="0"/>
        <v>2668.0940000000001</v>
      </c>
      <c r="Q10" s="25">
        <f t="shared" si="0"/>
        <v>2670.5419999999999</v>
      </c>
      <c r="R10" s="25">
        <f t="shared" si="0"/>
        <v>2668.5419999999999</v>
      </c>
    </row>
    <row r="11" spans="1:18" ht="31.5" x14ac:dyDescent="0.2">
      <c r="A11" s="46" t="s">
        <v>2</v>
      </c>
      <c r="B11" s="21" t="s">
        <v>51</v>
      </c>
      <c r="C11" s="46" t="s">
        <v>50</v>
      </c>
      <c r="D11" s="25"/>
      <c r="E11" s="25"/>
      <c r="F11" s="25">
        <v>1414.37</v>
      </c>
      <c r="G11" s="25">
        <v>1413.92</v>
      </c>
      <c r="H11" s="25">
        <v>1413.92</v>
      </c>
      <c r="I11" s="25">
        <v>1412.32</v>
      </c>
      <c r="J11" s="25">
        <v>1415.866</v>
      </c>
      <c r="K11" s="25">
        <v>1403.14</v>
      </c>
      <c r="L11" s="25">
        <v>1403.1410000000001</v>
      </c>
      <c r="M11" s="25">
        <f t="shared" ref="M11:R11" si="1">L11</f>
        <v>1403.1410000000001</v>
      </c>
      <c r="N11" s="25">
        <v>1407.413</v>
      </c>
      <c r="O11" s="25">
        <v>1383.098</v>
      </c>
      <c r="P11" s="25">
        <f>O11</f>
        <v>1383.098</v>
      </c>
      <c r="Q11" s="25">
        <f>P11+P17</f>
        <v>1384.546</v>
      </c>
      <c r="R11" s="25">
        <f t="shared" si="1"/>
        <v>1384.546</v>
      </c>
    </row>
    <row r="12" spans="1:18" ht="31.5" x14ac:dyDescent="0.2">
      <c r="A12" s="46" t="s">
        <v>3</v>
      </c>
      <c r="B12" s="21" t="s">
        <v>52</v>
      </c>
      <c r="C12" s="46" t="s">
        <v>50</v>
      </c>
      <c r="D12" s="25"/>
      <c r="E12" s="25"/>
      <c r="F12" s="25">
        <v>612.63</v>
      </c>
      <c r="G12" s="25">
        <v>612.63</v>
      </c>
      <c r="H12" s="25">
        <v>614.23</v>
      </c>
      <c r="I12" s="25">
        <v>620.38</v>
      </c>
      <c r="J12" s="25">
        <v>624.30999999999995</v>
      </c>
      <c r="K12" s="25">
        <v>456.95</v>
      </c>
      <c r="L12" s="25">
        <v>1283.8399999999999</v>
      </c>
      <c r="M12" s="25">
        <v>1283.8399999999999</v>
      </c>
      <c r="N12" s="25">
        <v>1283.9960000000001</v>
      </c>
      <c r="O12" s="25">
        <v>1283.9960000000001</v>
      </c>
      <c r="P12" s="25">
        <v>1284.9960000000001</v>
      </c>
      <c r="Q12" s="25">
        <v>1285.9960000000001</v>
      </c>
      <c r="R12" s="25">
        <v>1283.9960000000001</v>
      </c>
    </row>
    <row r="13" spans="1:18" ht="78.75" x14ac:dyDescent="0.2">
      <c r="A13" s="46" t="s">
        <v>53</v>
      </c>
      <c r="B13" s="21" t="s">
        <v>70</v>
      </c>
      <c r="C13" s="46" t="s">
        <v>50</v>
      </c>
      <c r="D13" s="25">
        <f>SUM(D14:D15)</f>
        <v>270.56799999999998</v>
      </c>
      <c r="E13" s="25">
        <f>SUM(F13:R13)</f>
        <v>209.41</v>
      </c>
      <c r="F13" s="25">
        <f t="shared" ref="F13:R13" si="2">SUM(F14:F15)</f>
        <v>0</v>
      </c>
      <c r="G13" s="25">
        <f t="shared" si="2"/>
        <v>43.52</v>
      </c>
      <c r="H13" s="25">
        <f t="shared" si="2"/>
        <v>15.85</v>
      </c>
      <c r="I13" s="25">
        <f t="shared" si="2"/>
        <v>16.613</v>
      </c>
      <c r="J13" s="25">
        <f t="shared" si="2"/>
        <v>22.753</v>
      </c>
      <c r="K13" s="25">
        <f t="shared" si="2"/>
        <v>11.254</v>
      </c>
      <c r="L13" s="25">
        <f t="shared" si="2"/>
        <v>22.978000000000002</v>
      </c>
      <c r="M13" s="25">
        <f t="shared" si="2"/>
        <v>0</v>
      </c>
      <c r="N13" s="25">
        <f t="shared" si="2"/>
        <v>29.998999999999999</v>
      </c>
      <c r="O13" s="25">
        <f t="shared" si="2"/>
        <v>4.9210000000000003</v>
      </c>
      <c r="P13" s="25">
        <f t="shared" si="2"/>
        <v>9.4589999999999996</v>
      </c>
      <c r="Q13" s="25">
        <f t="shared" si="2"/>
        <v>0</v>
      </c>
      <c r="R13" s="25">
        <f t="shared" si="2"/>
        <v>32.063000000000002</v>
      </c>
    </row>
    <row r="14" spans="1:18" ht="31.5" x14ac:dyDescent="0.2">
      <c r="A14" s="46" t="s">
        <v>4</v>
      </c>
      <c r="B14" s="21" t="s">
        <v>54</v>
      </c>
      <c r="C14" s="46" t="s">
        <v>50</v>
      </c>
      <c r="D14" s="25">
        <f>'[1]Приложение 9'!D8</f>
        <v>270.56799999999998</v>
      </c>
      <c r="E14" s="25">
        <f>SUM(F14:R14)</f>
        <v>199.47</v>
      </c>
      <c r="F14" s="25">
        <f t="shared" ref="F14:R15" si="3">F17+F20</f>
        <v>0</v>
      </c>
      <c r="G14" s="25">
        <f t="shared" si="3"/>
        <v>42.03</v>
      </c>
      <c r="H14" s="25">
        <f t="shared" si="3"/>
        <v>13.68</v>
      </c>
      <c r="I14" s="25">
        <f t="shared" si="3"/>
        <v>13.153</v>
      </c>
      <c r="J14" s="25">
        <f t="shared" si="3"/>
        <v>20.213000000000001</v>
      </c>
      <c r="K14" s="25">
        <f t="shared" si="3"/>
        <v>10.974</v>
      </c>
      <c r="L14" s="25">
        <f t="shared" si="3"/>
        <v>22.978000000000002</v>
      </c>
      <c r="M14" s="25">
        <f t="shared" si="3"/>
        <v>0</v>
      </c>
      <c r="N14" s="25">
        <f t="shared" si="3"/>
        <v>29.998999999999999</v>
      </c>
      <c r="O14" s="25">
        <f t="shared" si="3"/>
        <v>4.9210000000000003</v>
      </c>
      <c r="P14" s="25">
        <f>P17+P20</f>
        <v>9.4589999999999996</v>
      </c>
      <c r="Q14" s="25">
        <f t="shared" si="3"/>
        <v>0</v>
      </c>
      <c r="R14" s="25">
        <f t="shared" si="3"/>
        <v>32.063000000000002</v>
      </c>
    </row>
    <row r="15" spans="1:18" ht="31.5" x14ac:dyDescent="0.2">
      <c r="A15" s="46" t="s">
        <v>5</v>
      </c>
      <c r="B15" s="21" t="s">
        <v>55</v>
      </c>
      <c r="C15" s="46" t="s">
        <v>50</v>
      </c>
      <c r="D15" s="25">
        <f>'[2]Прил. 7'!D9</f>
        <v>0</v>
      </c>
      <c r="E15" s="25">
        <f>SUM(F15:R15)</f>
        <v>9.94</v>
      </c>
      <c r="F15" s="25">
        <f t="shared" si="3"/>
        <v>0</v>
      </c>
      <c r="G15" s="25">
        <f t="shared" si="3"/>
        <v>1.49</v>
      </c>
      <c r="H15" s="25">
        <f t="shared" si="3"/>
        <v>2.17</v>
      </c>
      <c r="I15" s="25">
        <f t="shared" si="3"/>
        <v>3.46</v>
      </c>
      <c r="J15" s="25">
        <f t="shared" si="3"/>
        <v>2.54</v>
      </c>
      <c r="K15" s="25">
        <f t="shared" si="3"/>
        <v>0.28000000000000003</v>
      </c>
      <c r="L15" s="25">
        <f t="shared" si="3"/>
        <v>0</v>
      </c>
      <c r="M15" s="25">
        <f t="shared" si="3"/>
        <v>0</v>
      </c>
      <c r="N15" s="25">
        <f t="shared" si="3"/>
        <v>0</v>
      </c>
      <c r="O15" s="25">
        <f t="shared" si="3"/>
        <v>0</v>
      </c>
      <c r="P15" s="25">
        <f t="shared" si="3"/>
        <v>0</v>
      </c>
      <c r="Q15" s="25">
        <f t="shared" si="3"/>
        <v>0</v>
      </c>
      <c r="R15" s="25">
        <f t="shared" si="3"/>
        <v>0</v>
      </c>
    </row>
    <row r="16" spans="1:18" ht="94.5" x14ac:dyDescent="0.2">
      <c r="A16" s="46" t="s">
        <v>56</v>
      </c>
      <c r="B16" s="21" t="s">
        <v>73</v>
      </c>
      <c r="C16" s="46" t="s">
        <v>50</v>
      </c>
      <c r="D16" s="25">
        <f t="shared" ref="D16:R16" si="4">SUM(D17:D18)</f>
        <v>205.54</v>
      </c>
      <c r="E16" s="25">
        <f t="shared" si="4"/>
        <v>93.233999999999995</v>
      </c>
      <c r="F16" s="25">
        <f t="shared" si="4"/>
        <v>0</v>
      </c>
      <c r="G16" s="25">
        <f t="shared" si="4"/>
        <v>42.03</v>
      </c>
      <c r="H16" s="25">
        <f t="shared" si="4"/>
        <v>0.37</v>
      </c>
      <c r="I16" s="25">
        <f t="shared" si="4"/>
        <v>16.042999999999999</v>
      </c>
      <c r="J16" s="25">
        <f t="shared" si="4"/>
        <v>1</v>
      </c>
      <c r="K16" s="25">
        <f t="shared" si="4"/>
        <v>0.28000000000000003</v>
      </c>
      <c r="L16" s="25">
        <f t="shared" si="4"/>
        <v>0</v>
      </c>
      <c r="M16" s="25">
        <f t="shared" si="4"/>
        <v>0</v>
      </c>
      <c r="N16" s="25">
        <f t="shared" si="4"/>
        <v>0</v>
      </c>
      <c r="O16" s="25">
        <f t="shared" si="4"/>
        <v>0</v>
      </c>
      <c r="P16" s="25">
        <f t="shared" si="4"/>
        <v>1.448</v>
      </c>
      <c r="Q16" s="25">
        <f t="shared" si="4"/>
        <v>0</v>
      </c>
      <c r="R16" s="25">
        <f t="shared" si="4"/>
        <v>32.063000000000002</v>
      </c>
    </row>
    <row r="17" spans="1:18" ht="31.5" x14ac:dyDescent="0.2">
      <c r="A17" s="46" t="s">
        <v>36</v>
      </c>
      <c r="B17" s="21" t="s">
        <v>51</v>
      </c>
      <c r="C17" s="46" t="s">
        <v>50</v>
      </c>
      <c r="D17" s="25">
        <v>205.54</v>
      </c>
      <c r="E17" s="25">
        <f>SUM(F17:R17)</f>
        <v>88.694000000000003</v>
      </c>
      <c r="F17" s="25">
        <v>0</v>
      </c>
      <c r="G17" s="25">
        <v>42.03</v>
      </c>
      <c r="H17" s="25">
        <v>0</v>
      </c>
      <c r="I17" s="25">
        <v>13.153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6">
        <v>1.448</v>
      </c>
      <c r="Q17" s="26">
        <v>0</v>
      </c>
      <c r="R17" s="26">
        <v>32.063000000000002</v>
      </c>
    </row>
    <row r="18" spans="1:18" ht="31.5" x14ac:dyDescent="0.2">
      <c r="A18" s="46" t="s">
        <v>37</v>
      </c>
      <c r="B18" s="21" t="s">
        <v>52</v>
      </c>
      <c r="C18" s="46" t="s">
        <v>50</v>
      </c>
      <c r="D18" s="25"/>
      <c r="E18" s="25">
        <f>SUM(F18:R18)</f>
        <v>4.54</v>
      </c>
      <c r="F18" s="25">
        <v>0</v>
      </c>
      <c r="G18" s="25">
        <v>0</v>
      </c>
      <c r="H18" s="25">
        <v>0.37</v>
      </c>
      <c r="I18" s="25">
        <v>2.89</v>
      </c>
      <c r="J18" s="25">
        <v>1</v>
      </c>
      <c r="K18" s="25">
        <v>0.28000000000000003</v>
      </c>
      <c r="L18" s="25">
        <v>0</v>
      </c>
      <c r="M18" s="25">
        <v>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</row>
    <row r="19" spans="1:18" ht="126" x14ac:dyDescent="0.2">
      <c r="A19" s="46" t="s">
        <v>57</v>
      </c>
      <c r="B19" s="21" t="s">
        <v>74</v>
      </c>
      <c r="C19" s="46" t="s">
        <v>50</v>
      </c>
      <c r="D19" s="25">
        <f t="shared" ref="D19:P19" si="5">SUM(D20:D21)</f>
        <v>65.03</v>
      </c>
      <c r="E19" s="25">
        <f t="shared" si="5"/>
        <v>116.176</v>
      </c>
      <c r="F19" s="25">
        <f t="shared" si="5"/>
        <v>0</v>
      </c>
      <c r="G19" s="25">
        <f t="shared" si="5"/>
        <v>1.49</v>
      </c>
      <c r="H19" s="25">
        <f t="shared" si="5"/>
        <v>15.48</v>
      </c>
      <c r="I19" s="25">
        <f t="shared" si="5"/>
        <v>0.56999999999999995</v>
      </c>
      <c r="J19" s="25">
        <f t="shared" si="5"/>
        <v>21.753</v>
      </c>
      <c r="K19" s="25">
        <f t="shared" si="5"/>
        <v>10.974</v>
      </c>
      <c r="L19" s="25">
        <f t="shared" si="5"/>
        <v>22.978000000000002</v>
      </c>
      <c r="M19" s="25">
        <f t="shared" si="5"/>
        <v>0</v>
      </c>
      <c r="N19" s="25">
        <f t="shared" si="5"/>
        <v>29.998999999999999</v>
      </c>
      <c r="O19" s="25">
        <f t="shared" si="5"/>
        <v>4.9210000000000003</v>
      </c>
      <c r="P19" s="25">
        <f t="shared" si="5"/>
        <v>8.0109999999999992</v>
      </c>
      <c r="Q19" s="25">
        <v>9</v>
      </c>
      <c r="R19" s="25">
        <f>SUM(R20:R21)</f>
        <v>0</v>
      </c>
    </row>
    <row r="20" spans="1:18" ht="31.5" x14ac:dyDescent="0.2">
      <c r="A20" s="46" t="s">
        <v>38</v>
      </c>
      <c r="B20" s="21" t="s">
        <v>51</v>
      </c>
      <c r="C20" s="46" t="s">
        <v>50</v>
      </c>
      <c r="D20" s="25">
        <v>65.03</v>
      </c>
      <c r="E20" s="25">
        <f>SUM(F20:R20)</f>
        <v>110.776</v>
      </c>
      <c r="F20" s="25">
        <v>0</v>
      </c>
      <c r="G20" s="25">
        <v>0</v>
      </c>
      <c r="H20" s="25">
        <v>13.68</v>
      </c>
      <c r="I20" s="25">
        <v>0</v>
      </c>
      <c r="J20" s="25">
        <v>20.213000000000001</v>
      </c>
      <c r="K20" s="25">
        <v>10.974</v>
      </c>
      <c r="L20" s="27">
        <v>22.978000000000002</v>
      </c>
      <c r="M20" s="25">
        <v>0</v>
      </c>
      <c r="N20" s="25">
        <f>26.925+3.074</f>
        <v>29.998999999999999</v>
      </c>
      <c r="O20" s="25">
        <v>4.9210000000000003</v>
      </c>
      <c r="P20" s="25">
        <f>5.21071+2.8</f>
        <v>8.0109999999999992</v>
      </c>
      <c r="Q20" s="25">
        <v>0</v>
      </c>
      <c r="R20" s="25">
        <v>0</v>
      </c>
    </row>
    <row r="21" spans="1:18" ht="31.5" x14ac:dyDescent="0.2">
      <c r="A21" s="46" t="s">
        <v>39</v>
      </c>
      <c r="B21" s="21" t="s">
        <v>52</v>
      </c>
      <c r="C21" s="46" t="s">
        <v>50</v>
      </c>
      <c r="D21" s="25" t="s">
        <v>43</v>
      </c>
      <c r="E21" s="25">
        <f>SUM(F21:R21)</f>
        <v>5.4</v>
      </c>
      <c r="F21" s="25">
        <v>0</v>
      </c>
      <c r="G21" s="25">
        <v>1.49</v>
      </c>
      <c r="H21" s="25">
        <v>1.8</v>
      </c>
      <c r="I21" s="25">
        <v>0.56999999999999995</v>
      </c>
      <c r="J21" s="25">
        <v>1.54</v>
      </c>
      <c r="K21" s="28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</row>
    <row r="22" spans="1:18" ht="94.5" x14ac:dyDescent="0.2">
      <c r="A22" s="46" t="s">
        <v>58</v>
      </c>
      <c r="B22" s="21" t="s">
        <v>71</v>
      </c>
      <c r="C22" s="46" t="s">
        <v>50</v>
      </c>
      <c r="D22" s="25">
        <f>D23+D24</f>
        <v>440.51799999999997</v>
      </c>
      <c r="E22" s="25"/>
      <c r="F22" s="25">
        <f>SUM(F23:F24)</f>
        <v>623.62</v>
      </c>
      <c r="G22" s="25">
        <f t="shared" ref="G22:R22" si="6">G23+G24</f>
        <v>644.79</v>
      </c>
      <c r="H22" s="25">
        <f t="shared" si="6"/>
        <v>678.39</v>
      </c>
      <c r="I22" s="25">
        <f t="shared" si="6"/>
        <v>747.59</v>
      </c>
      <c r="J22" s="25">
        <f t="shared" si="6"/>
        <v>755.24</v>
      </c>
      <c r="K22" s="25">
        <f t="shared" si="6"/>
        <v>752.67</v>
      </c>
      <c r="L22" s="25">
        <f t="shared" si="6"/>
        <v>1286.8900000000001</v>
      </c>
      <c r="M22" s="25">
        <f t="shared" si="6"/>
        <v>1296.52</v>
      </c>
      <c r="N22" s="25">
        <f t="shared" si="6"/>
        <v>1372.7539999999999</v>
      </c>
      <c r="O22" s="25">
        <f t="shared" si="6"/>
        <v>1429.982</v>
      </c>
      <c r="P22" s="25">
        <f t="shared" si="6"/>
        <v>1444.5989999999999</v>
      </c>
      <c r="Q22" s="25">
        <f t="shared" si="6"/>
        <v>1466.979</v>
      </c>
      <c r="R22" s="25">
        <f t="shared" si="6"/>
        <v>1491.039</v>
      </c>
    </row>
    <row r="23" spans="1:18" ht="31.5" x14ac:dyDescent="0.2">
      <c r="A23" s="46" t="s">
        <v>59</v>
      </c>
      <c r="B23" s="21" t="s">
        <v>54</v>
      </c>
      <c r="C23" s="46" t="s">
        <v>50</v>
      </c>
      <c r="D23" s="29">
        <f>1413.92-973.402</f>
        <v>440.51799999999997</v>
      </c>
      <c r="E23" s="25"/>
      <c r="F23" s="25">
        <v>470.86</v>
      </c>
      <c r="G23" s="25">
        <v>490.45</v>
      </c>
      <c r="H23" s="25">
        <v>522.45000000000005</v>
      </c>
      <c r="I23" s="25">
        <v>585.5</v>
      </c>
      <c r="J23" s="25">
        <v>589.22</v>
      </c>
      <c r="K23" s="25">
        <v>586.65</v>
      </c>
      <c r="L23" s="25">
        <v>611.62900000000002</v>
      </c>
      <c r="M23" s="25">
        <v>614.49</v>
      </c>
      <c r="N23" s="25">
        <v>641.39</v>
      </c>
      <c r="O23" s="25">
        <v>683.86300000000006</v>
      </c>
      <c r="P23" s="25">
        <v>692.36</v>
      </c>
      <c r="Q23" s="25">
        <v>707.94</v>
      </c>
      <c r="R23" s="25">
        <v>732</v>
      </c>
    </row>
    <row r="24" spans="1:18" ht="31.5" x14ac:dyDescent="0.2">
      <c r="A24" s="46" t="s">
        <v>60</v>
      </c>
      <c r="B24" s="21" t="s">
        <v>55</v>
      </c>
      <c r="C24" s="46" t="s">
        <v>50</v>
      </c>
      <c r="D24" s="29"/>
      <c r="E24" s="25"/>
      <c r="F24" s="25">
        <v>152.76</v>
      </c>
      <c r="G24" s="25">
        <v>154.34</v>
      </c>
      <c r="H24" s="25">
        <v>155.94</v>
      </c>
      <c r="I24" s="25">
        <v>162.09</v>
      </c>
      <c r="J24" s="25">
        <v>166.02</v>
      </c>
      <c r="K24" s="25">
        <v>166.02</v>
      </c>
      <c r="L24" s="25">
        <v>675.26099999999997</v>
      </c>
      <c r="M24" s="25">
        <v>682.03</v>
      </c>
      <c r="N24" s="25">
        <v>731.36400000000003</v>
      </c>
      <c r="O24" s="25">
        <f>N24+9.09+5.665</f>
        <v>746.11900000000003</v>
      </c>
      <c r="P24" s="25">
        <f>O24+6.12</f>
        <v>752.23900000000003</v>
      </c>
      <c r="Q24" s="25">
        <f>P24+6.8</f>
        <v>759.03899999999999</v>
      </c>
      <c r="R24" s="25">
        <v>759.03899999999999</v>
      </c>
    </row>
    <row r="25" spans="1:18" ht="126" x14ac:dyDescent="0.2">
      <c r="A25" s="46" t="s">
        <v>61</v>
      </c>
      <c r="B25" s="21" t="s">
        <v>75</v>
      </c>
      <c r="C25" s="46" t="s">
        <v>50</v>
      </c>
      <c r="D25" s="30"/>
      <c r="E25" s="25">
        <f t="shared" ref="E25:R25" si="7">SUM(E26:E27)</f>
        <v>918.71199999999999</v>
      </c>
      <c r="F25" s="25">
        <f t="shared" si="7"/>
        <v>114.66</v>
      </c>
      <c r="G25" s="25">
        <f t="shared" si="7"/>
        <v>74.209999999999994</v>
      </c>
      <c r="H25" s="25">
        <f t="shared" si="7"/>
        <v>35.299999999999997</v>
      </c>
      <c r="I25" s="25">
        <f t="shared" si="7"/>
        <v>82.88</v>
      </c>
      <c r="J25" s="25">
        <f t="shared" si="7"/>
        <v>49.95</v>
      </c>
      <c r="K25" s="25">
        <f t="shared" si="7"/>
        <v>110</v>
      </c>
      <c r="L25" s="25">
        <f t="shared" si="7"/>
        <v>98.23</v>
      </c>
      <c r="M25" s="25">
        <f t="shared" si="7"/>
        <v>84.278999999999996</v>
      </c>
      <c r="N25" s="25">
        <f t="shared" si="7"/>
        <v>72.900000000000006</v>
      </c>
      <c r="O25" s="25">
        <f t="shared" si="7"/>
        <v>83.454999999999998</v>
      </c>
      <c r="P25" s="25">
        <f t="shared" si="7"/>
        <v>43.176000000000002</v>
      </c>
      <c r="Q25" s="25">
        <f t="shared" si="7"/>
        <v>40.671999999999997</v>
      </c>
      <c r="R25" s="25">
        <f t="shared" si="7"/>
        <v>29</v>
      </c>
    </row>
    <row r="26" spans="1:18" ht="31.5" x14ac:dyDescent="0.2">
      <c r="A26" s="47" t="s">
        <v>62</v>
      </c>
      <c r="B26" s="50" t="s">
        <v>51</v>
      </c>
      <c r="C26" s="41" t="s">
        <v>50</v>
      </c>
      <c r="D26" s="31"/>
      <c r="E26" s="32">
        <f>SUM(F26:R26)</f>
        <v>659.47699999999998</v>
      </c>
      <c r="F26" s="25">
        <v>61.73</v>
      </c>
      <c r="G26" s="25">
        <v>25.59</v>
      </c>
      <c r="H26" s="32">
        <v>23.32</v>
      </c>
      <c r="I26" s="32">
        <v>72.58</v>
      </c>
      <c r="J26" s="32">
        <v>38.950000000000003</v>
      </c>
      <c r="K26" s="32">
        <v>49</v>
      </c>
      <c r="L26" s="32">
        <v>84.43</v>
      </c>
      <c r="M26" s="32">
        <v>77.248999999999995</v>
      </c>
      <c r="N26" s="32">
        <v>66.66</v>
      </c>
      <c r="O26" s="32">
        <f>61.7+7</f>
        <v>68.7</v>
      </c>
      <c r="P26" s="32">
        <v>37.396000000000001</v>
      </c>
      <c r="Q26" s="32">
        <v>33.872</v>
      </c>
      <c r="R26" s="32">
        <v>20</v>
      </c>
    </row>
    <row r="27" spans="1:18" ht="31.5" x14ac:dyDescent="0.2">
      <c r="A27" s="48" t="s">
        <v>63</v>
      </c>
      <c r="B27" s="21" t="s">
        <v>52</v>
      </c>
      <c r="C27" s="41" t="s">
        <v>50</v>
      </c>
      <c r="D27" s="30"/>
      <c r="E27" s="32">
        <f>SUM(F27:R27)</f>
        <v>259.23500000000001</v>
      </c>
      <c r="F27" s="32">
        <v>52.93</v>
      </c>
      <c r="G27" s="32">
        <v>48.62</v>
      </c>
      <c r="H27" s="25">
        <v>11.98</v>
      </c>
      <c r="I27" s="25">
        <v>10.3</v>
      </c>
      <c r="J27" s="25">
        <v>11</v>
      </c>
      <c r="K27" s="25">
        <v>61</v>
      </c>
      <c r="L27" s="25">
        <v>13.8</v>
      </c>
      <c r="M27" s="25">
        <v>7.03</v>
      </c>
      <c r="N27" s="25">
        <v>6.24</v>
      </c>
      <c r="O27" s="25">
        <f>O24-N24</f>
        <v>14.755000000000001</v>
      </c>
      <c r="P27" s="33">
        <v>5.78</v>
      </c>
      <c r="Q27" s="33">
        <f>Q24-P24</f>
        <v>6.8</v>
      </c>
      <c r="R27" s="33">
        <v>9</v>
      </c>
    </row>
    <row r="28" spans="1:18" ht="94.5" x14ac:dyDescent="0.2">
      <c r="A28" s="20" t="s">
        <v>64</v>
      </c>
      <c r="B28" s="21" t="s">
        <v>72</v>
      </c>
      <c r="C28" s="40" t="s">
        <v>42</v>
      </c>
      <c r="D28" s="22"/>
      <c r="E28" s="34">
        <v>65</v>
      </c>
      <c r="F28" s="34">
        <f t="shared" ref="F28:R28" si="8">F22/F10*100</f>
        <v>30.765999999999998</v>
      </c>
      <c r="G28" s="34">
        <f t="shared" si="8"/>
        <v>31.817</v>
      </c>
      <c r="H28" s="34">
        <f t="shared" si="8"/>
        <v>33.448999999999998</v>
      </c>
      <c r="I28" s="34">
        <f t="shared" si="8"/>
        <v>36.777999999999999</v>
      </c>
      <c r="J28" s="34">
        <f t="shared" si="8"/>
        <v>37.018000000000001</v>
      </c>
      <c r="K28" s="34">
        <f t="shared" si="8"/>
        <v>40.463999999999999</v>
      </c>
      <c r="L28" s="34">
        <f t="shared" si="8"/>
        <v>47.893999999999998</v>
      </c>
      <c r="M28" s="34">
        <f t="shared" si="8"/>
        <v>48.252000000000002</v>
      </c>
      <c r="N28" s="34">
        <f t="shared" si="8"/>
        <v>51.005000000000003</v>
      </c>
      <c r="O28" s="34">
        <f t="shared" si="8"/>
        <v>53.616</v>
      </c>
      <c r="P28" s="34">
        <v>54.113999999999997</v>
      </c>
      <c r="Q28" s="34">
        <v>54.93</v>
      </c>
      <c r="R28" s="34">
        <f t="shared" si="8"/>
        <v>55.875</v>
      </c>
    </row>
    <row r="29" spans="1:18" ht="31.5" x14ac:dyDescent="0.2">
      <c r="A29" s="49" t="s">
        <v>65</v>
      </c>
      <c r="B29" s="50" t="s">
        <v>51</v>
      </c>
      <c r="C29" s="40" t="s">
        <v>42</v>
      </c>
      <c r="D29" s="35"/>
      <c r="E29" s="36">
        <v>70</v>
      </c>
      <c r="F29" s="36">
        <f>F23/F11*100</f>
        <v>33.290999999999997</v>
      </c>
      <c r="G29" s="36">
        <v>31.2</v>
      </c>
      <c r="H29" s="36">
        <v>32.5</v>
      </c>
      <c r="I29" s="36">
        <v>34</v>
      </c>
      <c r="J29" s="36">
        <v>41.6</v>
      </c>
      <c r="K29" s="36">
        <v>42</v>
      </c>
      <c r="L29" s="36">
        <v>43.59</v>
      </c>
      <c r="M29" s="36">
        <v>43.7</v>
      </c>
      <c r="N29" s="36">
        <v>45.3</v>
      </c>
      <c r="O29" s="36">
        <f>ROUND(O23/O11*100,2)</f>
        <v>49.44</v>
      </c>
      <c r="P29" s="66">
        <f>ROUND(P23/P11*100,2)</f>
        <v>50.06</v>
      </c>
      <c r="Q29" s="66">
        <f t="shared" ref="Q29:R29" si="9">ROUND(Q23/Q11*100,2)</f>
        <v>51.13</v>
      </c>
      <c r="R29" s="66">
        <f t="shared" si="9"/>
        <v>52.87</v>
      </c>
    </row>
    <row r="30" spans="1:18" ht="31.5" x14ac:dyDescent="0.2">
      <c r="A30" s="20" t="s">
        <v>66</v>
      </c>
      <c r="B30" s="21" t="s">
        <v>52</v>
      </c>
      <c r="C30" s="40" t="s">
        <v>42</v>
      </c>
      <c r="D30" s="22"/>
      <c r="E30" s="34">
        <v>60</v>
      </c>
      <c r="F30" s="36">
        <f>F24/F12*100</f>
        <v>24.934999999999999</v>
      </c>
      <c r="G30" s="36">
        <f>G24/G12*100</f>
        <v>25.193000000000001</v>
      </c>
      <c r="H30" s="36">
        <f>H24/H12*100</f>
        <v>25.388000000000002</v>
      </c>
      <c r="I30" s="36">
        <f>I24/I12*100</f>
        <v>26.128</v>
      </c>
      <c r="J30" s="36">
        <f>J24/J12*100</f>
        <v>26.593</v>
      </c>
      <c r="K30" s="36">
        <v>45</v>
      </c>
      <c r="L30" s="36">
        <v>52.6</v>
      </c>
      <c r="M30" s="36">
        <v>53.124000000000002</v>
      </c>
      <c r="N30" s="36">
        <f>N24/N12*100</f>
        <v>56.96</v>
      </c>
      <c r="O30" s="36">
        <f>O24/O12*100</f>
        <v>58.109000000000002</v>
      </c>
      <c r="P30" s="36">
        <f>P24/P12*100</f>
        <v>58.54</v>
      </c>
      <c r="Q30" s="36">
        <f>Q24/Q12*100</f>
        <v>59.023000000000003</v>
      </c>
      <c r="R30" s="36">
        <f>R24/R12*100</f>
        <v>59.115000000000002</v>
      </c>
    </row>
    <row r="31" spans="1:18" ht="18.75" x14ac:dyDescent="0.2">
      <c r="K31" s="37"/>
      <c r="L31" s="37"/>
      <c r="M31" s="37"/>
      <c r="N31" s="37"/>
      <c r="O31" s="37"/>
      <c r="P31" s="37"/>
      <c r="Q31" s="37"/>
      <c r="R31" s="42" t="s">
        <v>67</v>
      </c>
    </row>
    <row r="32" spans="1:18" x14ac:dyDescent="0.2">
      <c r="N32" s="38"/>
      <c r="O32" s="38"/>
      <c r="P32" s="38"/>
    </row>
    <row r="33" spans="11:19" x14ac:dyDescent="0.2">
      <c r="O33" s="43"/>
      <c r="P33" s="43"/>
      <c r="Q33" s="43"/>
    </row>
    <row r="34" spans="11:19" x14ac:dyDescent="0.2">
      <c r="K34" s="62"/>
      <c r="L34" s="62"/>
      <c r="M34" s="62"/>
      <c r="N34" s="62"/>
      <c r="O34" s="52"/>
      <c r="P34" s="52"/>
      <c r="Q34" s="53"/>
      <c r="R34" s="52"/>
      <c r="S34" s="51"/>
    </row>
    <row r="35" spans="11:19" x14ac:dyDescent="0.2">
      <c r="K35" s="39"/>
      <c r="R35" s="51"/>
    </row>
  </sheetData>
  <mergeCells count="12">
    <mergeCell ref="N1:R1"/>
    <mergeCell ref="O2:P2"/>
    <mergeCell ref="K34:N34"/>
    <mergeCell ref="N3:R3"/>
    <mergeCell ref="A4:R4"/>
    <mergeCell ref="A5:R5"/>
    <mergeCell ref="A7:A8"/>
    <mergeCell ref="B7:B8"/>
    <mergeCell ref="C7:C8"/>
    <mergeCell ref="D7:D8"/>
    <mergeCell ref="E7:E8"/>
    <mergeCell ref="F7:R7"/>
  </mergeCells>
  <pageMargins left="0.23622047244094491" right="0.23622047244094491" top="0.74803149606299213" bottom="0.74803149606299213" header="0.31496062992125984" footer="0.31496062992125984"/>
  <pageSetup paperSize="9" scale="61" fitToHeight="0" orientation="landscape" r:id="rId1"/>
  <rowBreaks count="1" manualBreakCount="1">
    <brk id="21" max="1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15 внебюджет</vt:lpstr>
      <vt:lpstr>Приложение 7</vt:lpstr>
      <vt:lpstr>'Приложение 7'!Заголовки_для_печати</vt:lpstr>
      <vt:lpstr>'Приложение 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Гемаксон Алексей Юрьевич</cp:lastModifiedBy>
  <cp:lastPrinted>2022-02-07T23:38:47Z</cp:lastPrinted>
  <dcterms:created xsi:type="dcterms:W3CDTF">2011-03-10T10:26:24Z</dcterms:created>
  <dcterms:modified xsi:type="dcterms:W3CDTF">2023-02-07T03:41:25Z</dcterms:modified>
</cp:coreProperties>
</file>