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Госпрограмма\ГП на 2023 год\МАЙ\"/>
    </mc:Choice>
  </mc:AlternateContent>
  <bookViews>
    <workbookView xWindow="0" yWindow="0" windowWidth="27075" windowHeight="11340" tabRatio="799" firstSheet="1" activeTab="1"/>
  </bookViews>
  <sheets>
    <sheet name="15 внебюджет" sheetId="23" state="hidden" r:id="rId1"/>
    <sheet name="Приложение 3" sheetId="66" r:id="rId2"/>
  </sheets>
  <externalReferences>
    <externalReference r:id="rId3"/>
    <externalReference r:id="rId4"/>
  </externalReferences>
  <definedNames>
    <definedName name="_xlnm.Print_Titles" localSheetId="1">'Приложение 3'!$8:$8</definedName>
    <definedName name="_xlnm.Print_Area" localSheetId="1">'Приложение 3'!$A$1:$Q$1074</definedName>
  </definedNames>
  <calcPr calcId="162913" fullPrecision="0"/>
</workbook>
</file>

<file path=xl/calcChain.xml><?xml version="1.0" encoding="utf-8"?>
<calcChain xmlns="http://schemas.openxmlformats.org/spreadsheetml/2006/main">
  <c r="G730" i="66" l="1"/>
  <c r="H730" i="66"/>
  <c r="I730" i="66"/>
  <c r="J730" i="66"/>
  <c r="K730" i="66"/>
  <c r="L730" i="66"/>
  <c r="M730" i="66"/>
  <c r="N730" i="66"/>
  <c r="O730" i="66"/>
  <c r="P730" i="66"/>
  <c r="Q730" i="66"/>
  <c r="G731" i="66"/>
  <c r="H731" i="66"/>
  <c r="I731" i="66"/>
  <c r="J731" i="66"/>
  <c r="K731" i="66"/>
  <c r="L731" i="66"/>
  <c r="M731" i="66"/>
  <c r="N731" i="66"/>
  <c r="K732" i="66"/>
  <c r="L732" i="66"/>
  <c r="N732" i="66"/>
  <c r="O732" i="66"/>
  <c r="P732" i="66"/>
  <c r="Q732" i="66"/>
  <c r="G733" i="66"/>
  <c r="H733" i="66"/>
  <c r="I733" i="66"/>
  <c r="J733" i="66"/>
  <c r="K733" i="66"/>
  <c r="L733" i="66"/>
  <c r="M733" i="66"/>
  <c r="N733" i="66"/>
  <c r="O733" i="66"/>
  <c r="P733" i="66"/>
  <c r="Q733" i="66"/>
  <c r="F731" i="66"/>
  <c r="F733" i="66"/>
  <c r="F730" i="66"/>
  <c r="G120" i="66"/>
  <c r="H120" i="66"/>
  <c r="I120" i="66"/>
  <c r="J120" i="66"/>
  <c r="K120" i="66"/>
  <c r="L120" i="66"/>
  <c r="N120" i="66"/>
  <c r="O120" i="66"/>
  <c r="P120" i="66"/>
  <c r="Q120" i="66"/>
  <c r="G121" i="66"/>
  <c r="H121" i="66"/>
  <c r="I121" i="66"/>
  <c r="J121" i="66"/>
  <c r="K121" i="66"/>
  <c r="L121" i="66"/>
  <c r="M121" i="66"/>
  <c r="O121" i="66"/>
  <c r="P121" i="66"/>
  <c r="Q121" i="66"/>
  <c r="G122" i="66"/>
  <c r="H122" i="66"/>
  <c r="I122" i="66"/>
  <c r="J122" i="66"/>
  <c r="K122" i="66"/>
  <c r="L122" i="66"/>
  <c r="M122" i="66"/>
  <c r="N122" i="66"/>
  <c r="O122" i="66"/>
  <c r="P122" i="66"/>
  <c r="Q122" i="66"/>
  <c r="G123" i="66"/>
  <c r="H123" i="66"/>
  <c r="I123" i="66"/>
  <c r="J123" i="66"/>
  <c r="K123" i="66"/>
  <c r="L123" i="66"/>
  <c r="M123" i="66"/>
  <c r="N123" i="66"/>
  <c r="O123" i="66"/>
  <c r="P123" i="66"/>
  <c r="Q123" i="66"/>
  <c r="F121" i="66"/>
  <c r="F122" i="66"/>
  <c r="F123" i="66"/>
  <c r="F120" i="66"/>
  <c r="Q43" i="66"/>
  <c r="P43" i="66"/>
  <c r="O43" i="66"/>
  <c r="N43" i="66"/>
  <c r="M43" i="66"/>
  <c r="L43" i="66"/>
  <c r="K43" i="66"/>
  <c r="J43" i="66"/>
  <c r="I43" i="66"/>
  <c r="H43" i="66"/>
  <c r="G43" i="66"/>
  <c r="Q42" i="66"/>
  <c r="P42" i="66"/>
  <c r="O42" i="66"/>
  <c r="N42" i="66"/>
  <c r="M42" i="66"/>
  <c r="L42" i="66"/>
  <c r="K42" i="66"/>
  <c r="J42" i="66"/>
  <c r="I42" i="66"/>
  <c r="H42" i="66"/>
  <c r="G42" i="66"/>
  <c r="Q41" i="66"/>
  <c r="P41" i="66"/>
  <c r="O41" i="66"/>
  <c r="N41" i="66"/>
  <c r="M41" i="66"/>
  <c r="L41" i="66"/>
  <c r="K41" i="66"/>
  <c r="J41" i="66"/>
  <c r="I41" i="66"/>
  <c r="H41" i="66"/>
  <c r="G41" i="66"/>
  <c r="Q40" i="66"/>
  <c r="P40" i="66"/>
  <c r="O40" i="66"/>
  <c r="N40" i="66"/>
  <c r="M40" i="66"/>
  <c r="L40" i="66"/>
  <c r="K40" i="66"/>
  <c r="J40" i="66"/>
  <c r="I40" i="66"/>
  <c r="H40" i="66"/>
  <c r="G40" i="66"/>
  <c r="F43" i="66"/>
  <c r="F42" i="66"/>
  <c r="E153" i="66"/>
  <c r="E152" i="66"/>
  <c r="E151" i="66"/>
  <c r="E150" i="66"/>
  <c r="Q149" i="66"/>
  <c r="P149" i="66"/>
  <c r="O149" i="66"/>
  <c r="N149" i="66"/>
  <c r="M149" i="66"/>
  <c r="L149" i="66"/>
  <c r="K149" i="66"/>
  <c r="J149" i="66"/>
  <c r="I149" i="66"/>
  <c r="H149" i="66"/>
  <c r="G149" i="66"/>
  <c r="F149" i="66"/>
  <c r="E168" i="66"/>
  <c r="E167" i="66"/>
  <c r="E166" i="66"/>
  <c r="E165" i="66"/>
  <c r="Q164" i="66"/>
  <c r="P164" i="66"/>
  <c r="O164" i="66"/>
  <c r="N164" i="66"/>
  <c r="M164" i="66"/>
  <c r="L164" i="66"/>
  <c r="K164" i="66"/>
  <c r="J164" i="66"/>
  <c r="I164" i="66"/>
  <c r="H164" i="66"/>
  <c r="G164" i="66"/>
  <c r="F164" i="66"/>
  <c r="O26" i="66"/>
  <c r="O447" i="66"/>
  <c r="E164" i="66" l="1"/>
  <c r="E149" i="66"/>
  <c r="E763" i="66"/>
  <c r="J762" i="66"/>
  <c r="I762" i="66"/>
  <c r="I759" i="66" s="1"/>
  <c r="H762" i="66"/>
  <c r="H759" i="66" s="1"/>
  <c r="G762" i="66"/>
  <c r="G759" i="66" s="1"/>
  <c r="F762" i="66"/>
  <c r="F759" i="66" s="1"/>
  <c r="E761" i="66"/>
  <c r="E760" i="66"/>
  <c r="Q759" i="66"/>
  <c r="P759" i="66"/>
  <c r="O759" i="66"/>
  <c r="N759" i="66"/>
  <c r="M759" i="66"/>
  <c r="L759" i="66"/>
  <c r="K759" i="66"/>
  <c r="E758" i="66"/>
  <c r="J757" i="66"/>
  <c r="J754" i="66" s="1"/>
  <c r="I757" i="66"/>
  <c r="I754" i="66" s="1"/>
  <c r="H757" i="66"/>
  <c r="H754" i="66" s="1"/>
  <c r="G757" i="66"/>
  <c r="G754" i="66" s="1"/>
  <c r="F757" i="66"/>
  <c r="E756" i="66"/>
  <c r="E755" i="66"/>
  <c r="Q754" i="66"/>
  <c r="P754" i="66"/>
  <c r="O754" i="66"/>
  <c r="N754" i="66"/>
  <c r="M754" i="66"/>
  <c r="L754" i="66"/>
  <c r="K754" i="66"/>
  <c r="E753" i="66"/>
  <c r="J752" i="66"/>
  <c r="J749" i="66" s="1"/>
  <c r="I752" i="66"/>
  <c r="I749" i="66" s="1"/>
  <c r="H752" i="66"/>
  <c r="G752" i="66"/>
  <c r="G749" i="66" s="1"/>
  <c r="F752" i="66"/>
  <c r="F749" i="66" s="1"/>
  <c r="E751" i="66"/>
  <c r="E750" i="66"/>
  <c r="Q749" i="66"/>
  <c r="P749" i="66"/>
  <c r="O749" i="66"/>
  <c r="N749" i="66"/>
  <c r="M749" i="66"/>
  <c r="L749" i="66"/>
  <c r="K749" i="66"/>
  <c r="E752" i="66" l="1"/>
  <c r="E762" i="66"/>
  <c r="E757" i="66"/>
  <c r="J759" i="66"/>
  <c r="E759" i="66" s="1"/>
  <c r="F754" i="66"/>
  <c r="E754" i="66" s="1"/>
  <c r="H749" i="66"/>
  <c r="E749" i="66" s="1"/>
  <c r="O36" i="66" l="1"/>
  <c r="Q36" i="66" l="1"/>
  <c r="P36" i="66"/>
  <c r="Q26" i="66"/>
  <c r="P26" i="66"/>
  <c r="Q793" i="66" l="1"/>
  <c r="P793" i="66"/>
  <c r="O793" i="66"/>
  <c r="N793" i="66"/>
  <c r="M793" i="66"/>
  <c r="L793" i="66"/>
  <c r="K793" i="66"/>
  <c r="J793" i="66"/>
  <c r="I793" i="66"/>
  <c r="H793" i="66"/>
  <c r="G793" i="66"/>
  <c r="Q792" i="66"/>
  <c r="P792" i="66"/>
  <c r="O792" i="66"/>
  <c r="N792" i="66"/>
  <c r="M792" i="66"/>
  <c r="L792" i="66"/>
  <c r="K792" i="66"/>
  <c r="J792" i="66"/>
  <c r="I792" i="66"/>
  <c r="H792" i="66"/>
  <c r="G792" i="66"/>
  <c r="Q791" i="66"/>
  <c r="P791" i="66"/>
  <c r="O791" i="66"/>
  <c r="N791" i="66"/>
  <c r="M791" i="66"/>
  <c r="L791" i="66"/>
  <c r="K791" i="66"/>
  <c r="J791" i="66"/>
  <c r="I791" i="66"/>
  <c r="H791" i="66"/>
  <c r="G791" i="66"/>
  <c r="Q790" i="66"/>
  <c r="P790" i="66"/>
  <c r="O790" i="66"/>
  <c r="N790" i="66"/>
  <c r="M790" i="66"/>
  <c r="L790" i="66"/>
  <c r="K790" i="66"/>
  <c r="J790" i="66"/>
  <c r="I790" i="66"/>
  <c r="H790" i="66"/>
  <c r="G790" i="66"/>
  <c r="F793" i="66"/>
  <c r="F792" i="66"/>
  <c r="F791" i="66"/>
  <c r="F790" i="66"/>
  <c r="Q741" i="66" l="1"/>
  <c r="Q731" i="66" s="1"/>
  <c r="P741" i="66"/>
  <c r="P731" i="66" s="1"/>
  <c r="Q922" i="66"/>
  <c r="E803" i="66" l="1"/>
  <c r="E802" i="66"/>
  <c r="E801" i="66"/>
  <c r="E800" i="66"/>
  <c r="Q799" i="66"/>
  <c r="P799" i="66"/>
  <c r="O799" i="66"/>
  <c r="N799" i="66"/>
  <c r="M799" i="66"/>
  <c r="L799" i="66"/>
  <c r="K799" i="66"/>
  <c r="J799" i="66"/>
  <c r="I799" i="66"/>
  <c r="H799" i="66"/>
  <c r="G799" i="66"/>
  <c r="F799" i="66"/>
  <c r="E799" i="66" l="1"/>
  <c r="G695" i="66" l="1"/>
  <c r="H695" i="66"/>
  <c r="I695" i="66"/>
  <c r="J695" i="66"/>
  <c r="K695" i="66"/>
  <c r="L695" i="66"/>
  <c r="M695" i="66"/>
  <c r="N695" i="66"/>
  <c r="O695" i="66"/>
  <c r="P695" i="66"/>
  <c r="Q695" i="66"/>
  <c r="G696" i="66"/>
  <c r="H696" i="66"/>
  <c r="I696" i="66"/>
  <c r="J696" i="66"/>
  <c r="K696" i="66"/>
  <c r="L696" i="66"/>
  <c r="M696" i="66"/>
  <c r="N696" i="66"/>
  <c r="O696" i="66"/>
  <c r="P696" i="66"/>
  <c r="Q696" i="66"/>
  <c r="G698" i="66"/>
  <c r="H698" i="66"/>
  <c r="I698" i="66"/>
  <c r="J698" i="66"/>
  <c r="K698" i="66"/>
  <c r="L698" i="66"/>
  <c r="M698" i="66"/>
  <c r="N698" i="66"/>
  <c r="O698" i="66"/>
  <c r="P698" i="66"/>
  <c r="Q698" i="66"/>
  <c r="F696" i="66"/>
  <c r="F698" i="66"/>
  <c r="F695" i="66"/>
  <c r="G595" i="66"/>
  <c r="H595" i="66"/>
  <c r="I595" i="66"/>
  <c r="J595" i="66"/>
  <c r="K595" i="66"/>
  <c r="L595" i="66"/>
  <c r="M595" i="66"/>
  <c r="N595" i="66"/>
  <c r="O595" i="66"/>
  <c r="P595" i="66"/>
  <c r="Q595" i="66"/>
  <c r="G596" i="66"/>
  <c r="H596" i="66"/>
  <c r="I596" i="66"/>
  <c r="J596" i="66"/>
  <c r="K596" i="66"/>
  <c r="L596" i="66"/>
  <c r="M596" i="66"/>
  <c r="N596" i="66"/>
  <c r="O596" i="66"/>
  <c r="P596" i="66"/>
  <c r="Q596" i="66"/>
  <c r="G597" i="66"/>
  <c r="I597" i="66"/>
  <c r="J597" i="66"/>
  <c r="K597" i="66"/>
  <c r="L597" i="66"/>
  <c r="M597" i="66"/>
  <c r="N597" i="66"/>
  <c r="O597" i="66"/>
  <c r="P597" i="66"/>
  <c r="Q597" i="66"/>
  <c r="G598" i="66"/>
  <c r="H598" i="66"/>
  <c r="I598" i="66"/>
  <c r="J598" i="66"/>
  <c r="K598" i="66"/>
  <c r="L598" i="66"/>
  <c r="M598" i="66"/>
  <c r="N598" i="66"/>
  <c r="O598" i="66"/>
  <c r="P598" i="66"/>
  <c r="Q598" i="66"/>
  <c r="F596" i="66"/>
  <c r="F597" i="66"/>
  <c r="F598" i="66"/>
  <c r="F595" i="66"/>
  <c r="E628" i="66"/>
  <c r="H627" i="66"/>
  <c r="E627" i="66" s="1"/>
  <c r="E626" i="66"/>
  <c r="E625" i="66"/>
  <c r="Q624" i="66"/>
  <c r="P624" i="66"/>
  <c r="O624" i="66"/>
  <c r="N624" i="66"/>
  <c r="M624" i="66"/>
  <c r="L624" i="66"/>
  <c r="K624" i="66"/>
  <c r="J624" i="66"/>
  <c r="I624" i="66"/>
  <c r="G624" i="66"/>
  <c r="F624" i="66"/>
  <c r="E623" i="66"/>
  <c r="H622" i="66"/>
  <c r="E622" i="66" s="1"/>
  <c r="E621" i="66"/>
  <c r="E620" i="66"/>
  <c r="Q619" i="66"/>
  <c r="P619" i="66"/>
  <c r="O619" i="66"/>
  <c r="N619" i="66"/>
  <c r="M619" i="66"/>
  <c r="L619" i="66"/>
  <c r="K619" i="66"/>
  <c r="J619" i="66"/>
  <c r="I619" i="66"/>
  <c r="G619" i="66"/>
  <c r="F619" i="66"/>
  <c r="H619" i="66" l="1"/>
  <c r="E619" i="66" s="1"/>
  <c r="H624" i="66"/>
  <c r="E624" i="66" s="1"/>
  <c r="N841" i="66"/>
  <c r="N336" i="66" l="1"/>
  <c r="G410" i="66" l="1"/>
  <c r="H410" i="66"/>
  <c r="I410" i="66"/>
  <c r="J410" i="66"/>
  <c r="K410" i="66"/>
  <c r="L410" i="66"/>
  <c r="M410" i="66"/>
  <c r="N410" i="66"/>
  <c r="O410" i="66"/>
  <c r="P410" i="66"/>
  <c r="Q410" i="66"/>
  <c r="G411" i="66"/>
  <c r="H411" i="66"/>
  <c r="I411" i="66"/>
  <c r="J411" i="66"/>
  <c r="K411" i="66"/>
  <c r="L411" i="66"/>
  <c r="M411" i="66"/>
  <c r="N411" i="66"/>
  <c r="O411" i="66"/>
  <c r="P411" i="66"/>
  <c r="Q411" i="66"/>
  <c r="G413" i="66"/>
  <c r="H413" i="66"/>
  <c r="I413" i="66"/>
  <c r="J413" i="66"/>
  <c r="K413" i="66"/>
  <c r="L413" i="66"/>
  <c r="M413" i="66"/>
  <c r="N413" i="66"/>
  <c r="O413" i="66"/>
  <c r="P413" i="66"/>
  <c r="Q413" i="66"/>
  <c r="F411" i="66"/>
  <c r="F413" i="66"/>
  <c r="F410" i="66"/>
  <c r="P502" i="66"/>
  <c r="P499" i="66" s="1"/>
  <c r="O502" i="66"/>
  <c r="O499" i="66" s="1"/>
  <c r="E503" i="66"/>
  <c r="M502" i="66"/>
  <c r="M499" i="66" s="1"/>
  <c r="L502" i="66"/>
  <c r="L499" i="66" s="1"/>
  <c r="F502" i="66"/>
  <c r="E501" i="66"/>
  <c r="E500" i="66"/>
  <c r="Q499" i="66"/>
  <c r="N499" i="66"/>
  <c r="K499" i="66"/>
  <c r="J499" i="66"/>
  <c r="I499" i="66"/>
  <c r="H499" i="66"/>
  <c r="G499" i="66"/>
  <c r="N921" i="66"/>
  <c r="E502" i="66" l="1"/>
  <c r="F499" i="66"/>
  <c r="E499" i="66" s="1"/>
  <c r="N1026" i="66" l="1"/>
  <c r="N881" i="66"/>
  <c r="N876" i="66"/>
  <c r="N161" i="66"/>
  <c r="N146" i="66"/>
  <c r="N121" i="66" s="1"/>
  <c r="N371" i="66"/>
  <c r="N386" i="66"/>
  <c r="N396" i="66"/>
  <c r="N351" i="66"/>
  <c r="N406" i="66"/>
  <c r="N346" i="66"/>
  <c r="N631" i="66" l="1"/>
  <c r="E408" i="66" l="1"/>
  <c r="E407" i="66"/>
  <c r="E406" i="66"/>
  <c r="E405" i="66"/>
  <c r="Q404" i="66"/>
  <c r="P404" i="66"/>
  <c r="O404" i="66"/>
  <c r="N404" i="66"/>
  <c r="M404" i="66"/>
  <c r="L404" i="66"/>
  <c r="K404" i="66"/>
  <c r="J404" i="66"/>
  <c r="I404" i="66"/>
  <c r="H404" i="66"/>
  <c r="G404" i="66"/>
  <c r="F404" i="66"/>
  <c r="E404" i="66" l="1"/>
  <c r="E618" i="66"/>
  <c r="H617" i="66"/>
  <c r="E617" i="66" s="1"/>
  <c r="E616" i="66"/>
  <c r="E615" i="66"/>
  <c r="Q614" i="66"/>
  <c r="P614" i="66"/>
  <c r="O614" i="66"/>
  <c r="N614" i="66"/>
  <c r="M614" i="66"/>
  <c r="L614" i="66"/>
  <c r="K614" i="66"/>
  <c r="J614" i="66"/>
  <c r="I614" i="66"/>
  <c r="G614" i="66"/>
  <c r="F614" i="66"/>
  <c r="H614" i="66" l="1"/>
  <c r="E614" i="66" s="1"/>
  <c r="N36" i="66"/>
  <c r="J789" i="66" l="1"/>
  <c r="E790" i="66" l="1"/>
  <c r="F789" i="66"/>
  <c r="N789" i="66"/>
  <c r="M789" i="66"/>
  <c r="L789" i="66"/>
  <c r="E792" i="66"/>
  <c r="K789" i="66"/>
  <c r="E791" i="66"/>
  <c r="G789" i="66"/>
  <c r="H789" i="66"/>
  <c r="I789" i="66"/>
  <c r="E103" i="66" l="1"/>
  <c r="E102" i="66"/>
  <c r="E101" i="66"/>
  <c r="E100" i="66"/>
  <c r="Q99" i="66"/>
  <c r="P99" i="66"/>
  <c r="O99" i="66"/>
  <c r="N99" i="66"/>
  <c r="M99" i="66"/>
  <c r="L99" i="66"/>
  <c r="K99" i="66"/>
  <c r="J99" i="66"/>
  <c r="I99" i="66"/>
  <c r="H99" i="66"/>
  <c r="G99" i="66"/>
  <c r="F99" i="66"/>
  <c r="E98" i="66"/>
  <c r="E97" i="66"/>
  <c r="E96" i="66"/>
  <c r="E95" i="66"/>
  <c r="Q94" i="66"/>
  <c r="P94" i="66"/>
  <c r="O94" i="66"/>
  <c r="N94" i="66"/>
  <c r="M94" i="66"/>
  <c r="L94" i="66"/>
  <c r="K94" i="66"/>
  <c r="J94" i="66"/>
  <c r="I94" i="66"/>
  <c r="H94" i="66"/>
  <c r="G94" i="66"/>
  <c r="F94" i="66"/>
  <c r="E93" i="66"/>
  <c r="E92" i="66"/>
  <c r="E91" i="66"/>
  <c r="E90" i="66"/>
  <c r="Q89" i="66"/>
  <c r="P89" i="66"/>
  <c r="O89" i="66"/>
  <c r="N89" i="66"/>
  <c r="M89" i="66"/>
  <c r="L89" i="66"/>
  <c r="K89" i="66"/>
  <c r="J89" i="66"/>
  <c r="I89" i="66"/>
  <c r="H89" i="66"/>
  <c r="G89" i="66"/>
  <c r="F89" i="66"/>
  <c r="E94" i="66" l="1"/>
  <c r="E99" i="66"/>
  <c r="E89" i="66"/>
  <c r="O741" i="66" l="1"/>
  <c r="O731" i="66" s="1"/>
  <c r="O567" i="66"/>
  <c r="P567" i="66"/>
  <c r="Q567" i="66"/>
  <c r="N567" i="66"/>
  <c r="O562" i="66"/>
  <c r="P562" i="66"/>
  <c r="Q562" i="66"/>
  <c r="N562" i="66"/>
  <c r="O557" i="66"/>
  <c r="P557" i="66"/>
  <c r="Q557" i="66"/>
  <c r="N557" i="66"/>
  <c r="O552" i="66"/>
  <c r="P552" i="66"/>
  <c r="Q552" i="66"/>
  <c r="N552" i="66"/>
  <c r="O527" i="66"/>
  <c r="P527" i="66"/>
  <c r="Q527" i="66"/>
  <c r="N527" i="66"/>
  <c r="O592" i="66"/>
  <c r="P592" i="66"/>
  <c r="Q592" i="66"/>
  <c r="N592" i="66"/>
  <c r="O587" i="66"/>
  <c r="P587" i="66"/>
  <c r="Q587" i="66"/>
  <c r="N587" i="66"/>
  <c r="O582" i="66"/>
  <c r="P582" i="66"/>
  <c r="Q582" i="66"/>
  <c r="N582" i="66"/>
  <c r="O577" i="66"/>
  <c r="P577" i="66"/>
  <c r="Q577" i="66"/>
  <c r="N577" i="66"/>
  <c r="O532" i="66"/>
  <c r="P532" i="66"/>
  <c r="Q532" i="66"/>
  <c r="N532" i="66"/>
  <c r="O572" i="66"/>
  <c r="P572" i="66"/>
  <c r="Q572" i="66"/>
  <c r="O537" i="66"/>
  <c r="P537" i="66"/>
  <c r="Q537" i="66"/>
  <c r="O522" i="66"/>
  <c r="P522" i="66"/>
  <c r="Q522" i="66"/>
  <c r="N522" i="66"/>
  <c r="N572" i="66"/>
  <c r="N537" i="66"/>
  <c r="O702" i="66"/>
  <c r="P702" i="66"/>
  <c r="Q702" i="66"/>
  <c r="O707" i="66"/>
  <c r="P707" i="66"/>
  <c r="Q707" i="66"/>
  <c r="O712" i="66"/>
  <c r="P712" i="66"/>
  <c r="Q712" i="66"/>
  <c r="O717" i="66"/>
  <c r="P717" i="66"/>
  <c r="Q717" i="66"/>
  <c r="O722" i="66"/>
  <c r="P722" i="66"/>
  <c r="Q722" i="66"/>
  <c r="O727" i="66"/>
  <c r="P727" i="66"/>
  <c r="Q727" i="66"/>
  <c r="N727" i="66"/>
  <c r="N722" i="66"/>
  <c r="N717" i="66"/>
  <c r="N712" i="66"/>
  <c r="N702" i="66"/>
  <c r="N707" i="66"/>
  <c r="N697" i="66" l="1"/>
  <c r="O697" i="66"/>
  <c r="Q697" i="66"/>
  <c r="P697" i="66"/>
  <c r="E728" i="66"/>
  <c r="P724" i="66"/>
  <c r="O724" i="66"/>
  <c r="N724" i="66"/>
  <c r="M727" i="66"/>
  <c r="M724" i="66" s="1"/>
  <c r="L727" i="66"/>
  <c r="L724" i="66" s="1"/>
  <c r="K727" i="66"/>
  <c r="K724" i="66" s="1"/>
  <c r="J727" i="66"/>
  <c r="J724" i="66" s="1"/>
  <c r="I727" i="66"/>
  <c r="I724" i="66" s="1"/>
  <c r="H727" i="66"/>
  <c r="H724" i="66" s="1"/>
  <c r="G727" i="66"/>
  <c r="G724" i="66" s="1"/>
  <c r="F727" i="66"/>
  <c r="E726" i="66"/>
  <c r="E725" i="66"/>
  <c r="Q724" i="66"/>
  <c r="N22" i="66"/>
  <c r="N23" i="66"/>
  <c r="E727" i="66" l="1"/>
  <c r="F724" i="66"/>
  <c r="E724" i="66" s="1"/>
  <c r="N30" i="66"/>
  <c r="E1018" i="66" l="1"/>
  <c r="E1017" i="66"/>
  <c r="E1016" i="66"/>
  <c r="E1015" i="66"/>
  <c r="Q1014" i="66"/>
  <c r="P1014" i="66"/>
  <c r="O1014" i="66"/>
  <c r="N1014" i="66"/>
  <c r="M1014" i="66"/>
  <c r="L1014" i="66"/>
  <c r="K1014" i="66"/>
  <c r="J1014" i="66"/>
  <c r="I1014" i="66"/>
  <c r="H1014" i="66"/>
  <c r="G1014" i="66"/>
  <c r="F1014" i="66"/>
  <c r="E1014" i="66" l="1"/>
  <c r="M951" i="66" l="1"/>
  <c r="G505" i="66" l="1"/>
  <c r="H505" i="66"/>
  <c r="I505" i="66"/>
  <c r="J505" i="66"/>
  <c r="K505" i="66"/>
  <c r="L505" i="66"/>
  <c r="M505" i="66"/>
  <c r="N505" i="66"/>
  <c r="O505" i="66"/>
  <c r="P505" i="66"/>
  <c r="Q505" i="66"/>
  <c r="G506" i="66"/>
  <c r="H506" i="66"/>
  <c r="I506" i="66"/>
  <c r="J506" i="66"/>
  <c r="K506" i="66"/>
  <c r="L506" i="66"/>
  <c r="M506" i="66"/>
  <c r="N506" i="66"/>
  <c r="O506" i="66"/>
  <c r="P506" i="66"/>
  <c r="Q506" i="66"/>
  <c r="G508" i="66"/>
  <c r="H508" i="66"/>
  <c r="I508" i="66"/>
  <c r="J508" i="66"/>
  <c r="K508" i="66"/>
  <c r="L508" i="66"/>
  <c r="M508" i="66"/>
  <c r="N508" i="66"/>
  <c r="O508" i="66"/>
  <c r="P508" i="66"/>
  <c r="Q508" i="66"/>
  <c r="F506" i="66"/>
  <c r="F508" i="66"/>
  <c r="F505" i="66"/>
  <c r="E593" i="66"/>
  <c r="Q589" i="66"/>
  <c r="P589" i="66"/>
  <c r="O589" i="66"/>
  <c r="M592" i="66"/>
  <c r="M589" i="66" s="1"/>
  <c r="L592" i="66"/>
  <c r="L589" i="66" s="1"/>
  <c r="K592" i="66"/>
  <c r="K589" i="66" s="1"/>
  <c r="J592" i="66"/>
  <c r="J589" i="66" s="1"/>
  <c r="I592" i="66"/>
  <c r="I589" i="66" s="1"/>
  <c r="H592" i="66"/>
  <c r="H589" i="66" s="1"/>
  <c r="G592" i="66"/>
  <c r="F592" i="66"/>
  <c r="F589" i="66" s="1"/>
  <c r="E591" i="66"/>
  <c r="E590" i="66"/>
  <c r="N589" i="66"/>
  <c r="E592" i="66" l="1"/>
  <c r="G589" i="66"/>
  <c r="E589" i="66" s="1"/>
  <c r="E1013" i="66" l="1"/>
  <c r="E1012" i="66"/>
  <c r="E1011" i="66"/>
  <c r="E1010" i="66"/>
  <c r="Q1009" i="66"/>
  <c r="P1009" i="66"/>
  <c r="O1009" i="66"/>
  <c r="N1009" i="66"/>
  <c r="M1009" i="66"/>
  <c r="L1009" i="66"/>
  <c r="K1009" i="66"/>
  <c r="J1009" i="66"/>
  <c r="I1009" i="66"/>
  <c r="H1009" i="66"/>
  <c r="G1009" i="66"/>
  <c r="F1009" i="66"/>
  <c r="E1009" i="66" l="1"/>
  <c r="E748" i="66" l="1"/>
  <c r="J747" i="66"/>
  <c r="J744" i="66" s="1"/>
  <c r="I747" i="66"/>
  <c r="I744" i="66" s="1"/>
  <c r="H747" i="66"/>
  <c r="H744" i="66" s="1"/>
  <c r="G747" i="66"/>
  <c r="G744" i="66" s="1"/>
  <c r="F747" i="66"/>
  <c r="F744" i="66" s="1"/>
  <c r="E746" i="66"/>
  <c r="E745" i="66"/>
  <c r="Q744" i="66"/>
  <c r="P744" i="66"/>
  <c r="O744" i="66"/>
  <c r="N744" i="66"/>
  <c r="M744" i="66"/>
  <c r="L744" i="66"/>
  <c r="K744" i="66"/>
  <c r="E747" i="66" l="1"/>
  <c r="E744" i="66"/>
  <c r="G860" i="66" l="1"/>
  <c r="H860" i="66"/>
  <c r="I860" i="66"/>
  <c r="J860" i="66"/>
  <c r="K860" i="66"/>
  <c r="L860" i="66"/>
  <c r="M860" i="66"/>
  <c r="N860" i="66"/>
  <c r="O860" i="66"/>
  <c r="P860" i="66"/>
  <c r="Q860" i="66"/>
  <c r="G861" i="66"/>
  <c r="H861" i="66"/>
  <c r="I861" i="66"/>
  <c r="J861" i="66"/>
  <c r="K861" i="66"/>
  <c r="L861" i="66"/>
  <c r="M861" i="66"/>
  <c r="N861" i="66"/>
  <c r="O861" i="66"/>
  <c r="P861" i="66"/>
  <c r="Q861" i="66"/>
  <c r="J862" i="66"/>
  <c r="K862" i="66"/>
  <c r="L862" i="66"/>
  <c r="M862" i="66"/>
  <c r="N862" i="66"/>
  <c r="O862" i="66"/>
  <c r="P862" i="66"/>
  <c r="Q862" i="66"/>
  <c r="G863" i="66"/>
  <c r="H863" i="66"/>
  <c r="I863" i="66"/>
  <c r="J863" i="66"/>
  <c r="K863" i="66"/>
  <c r="L863" i="66"/>
  <c r="M863" i="66"/>
  <c r="N863" i="66"/>
  <c r="O863" i="66"/>
  <c r="P863" i="66"/>
  <c r="Q863" i="66"/>
  <c r="F861" i="66"/>
  <c r="F862" i="66"/>
  <c r="F863" i="66"/>
  <c r="F860" i="66"/>
  <c r="E883" i="66"/>
  <c r="I882" i="66"/>
  <c r="H882" i="66"/>
  <c r="H879" i="66" s="1"/>
  <c r="G882" i="66"/>
  <c r="E881" i="66"/>
  <c r="E880" i="66"/>
  <c r="Q879" i="66"/>
  <c r="P879" i="66"/>
  <c r="O879" i="66"/>
  <c r="N879" i="66"/>
  <c r="M879" i="66"/>
  <c r="L879" i="66"/>
  <c r="K879" i="66"/>
  <c r="J879" i="66"/>
  <c r="I879" i="66"/>
  <c r="F879" i="66"/>
  <c r="E338" i="66"/>
  <c r="E337" i="66"/>
  <c r="E336" i="66"/>
  <c r="E335" i="66"/>
  <c r="Q334" i="66"/>
  <c r="P334" i="66"/>
  <c r="O334" i="66"/>
  <c r="N334" i="66"/>
  <c r="M334" i="66"/>
  <c r="L334" i="66"/>
  <c r="K334" i="66"/>
  <c r="J334" i="66"/>
  <c r="I334" i="66"/>
  <c r="H334" i="66"/>
  <c r="G334" i="66"/>
  <c r="F334" i="66"/>
  <c r="E882" i="66" l="1"/>
  <c r="E334" i="66"/>
  <c r="G879" i="66"/>
  <c r="E879" i="66" s="1"/>
  <c r="E283" i="66" l="1"/>
  <c r="E282" i="66"/>
  <c r="E281" i="66"/>
  <c r="E280" i="66"/>
  <c r="Q279" i="66"/>
  <c r="P279" i="66"/>
  <c r="O279" i="66"/>
  <c r="N279" i="66"/>
  <c r="M279" i="66"/>
  <c r="L279" i="66"/>
  <c r="K279" i="66"/>
  <c r="J279" i="66"/>
  <c r="I279" i="66"/>
  <c r="H279" i="66"/>
  <c r="G279" i="66"/>
  <c r="F279" i="66"/>
  <c r="E279" i="66" l="1"/>
  <c r="E278" i="66" l="1"/>
  <c r="E277" i="66"/>
  <c r="E276" i="66"/>
  <c r="E275" i="66"/>
  <c r="Q274" i="66"/>
  <c r="P274" i="66"/>
  <c r="O274" i="66"/>
  <c r="N274" i="66"/>
  <c r="M274" i="66"/>
  <c r="L274" i="66"/>
  <c r="K274" i="66"/>
  <c r="J274" i="66"/>
  <c r="I274" i="66"/>
  <c r="H274" i="66"/>
  <c r="G274" i="66"/>
  <c r="F274" i="66"/>
  <c r="G960" i="66"/>
  <c r="H960" i="66"/>
  <c r="I960" i="66"/>
  <c r="J960" i="66"/>
  <c r="K960" i="66"/>
  <c r="L960" i="66"/>
  <c r="M960" i="66"/>
  <c r="N960" i="66"/>
  <c r="O960" i="66"/>
  <c r="P960" i="66"/>
  <c r="Q960" i="66"/>
  <c r="G961" i="66"/>
  <c r="H961" i="66"/>
  <c r="I961" i="66"/>
  <c r="J961" i="66"/>
  <c r="K961" i="66"/>
  <c r="L961" i="66"/>
  <c r="M961" i="66"/>
  <c r="N961" i="66"/>
  <c r="O961" i="66"/>
  <c r="P961" i="66"/>
  <c r="Q961" i="66"/>
  <c r="G962" i="66"/>
  <c r="H962" i="66"/>
  <c r="I962" i="66"/>
  <c r="J962" i="66"/>
  <c r="K962" i="66"/>
  <c r="L962" i="66"/>
  <c r="M962" i="66"/>
  <c r="N962" i="66"/>
  <c r="O962" i="66"/>
  <c r="P962" i="66"/>
  <c r="Q962" i="66"/>
  <c r="G963" i="66"/>
  <c r="H963" i="66"/>
  <c r="I963" i="66"/>
  <c r="J963" i="66"/>
  <c r="K963" i="66"/>
  <c r="L963" i="66"/>
  <c r="M963" i="66"/>
  <c r="N963" i="66"/>
  <c r="O963" i="66"/>
  <c r="P963" i="66"/>
  <c r="Q963" i="66"/>
  <c r="F961" i="66"/>
  <c r="F962" i="66"/>
  <c r="F963" i="66"/>
  <c r="F960" i="66"/>
  <c r="E998" i="66"/>
  <c r="E997" i="66"/>
  <c r="E996" i="66"/>
  <c r="E995" i="66"/>
  <c r="Q994" i="66"/>
  <c r="P994" i="66"/>
  <c r="O994" i="66"/>
  <c r="N994" i="66"/>
  <c r="M994" i="66"/>
  <c r="L994" i="66"/>
  <c r="K994" i="66"/>
  <c r="J994" i="66"/>
  <c r="I994" i="66"/>
  <c r="H994" i="66"/>
  <c r="G994" i="66"/>
  <c r="F994" i="66"/>
  <c r="E994" i="66" l="1"/>
  <c r="E274" i="66"/>
  <c r="E1073" i="66" l="1"/>
  <c r="E1072" i="66"/>
  <c r="Q1069" i="66"/>
  <c r="J1071" i="66"/>
  <c r="I1071" i="66"/>
  <c r="I1069" i="66" s="1"/>
  <c r="H1071" i="66"/>
  <c r="H1069" i="66" s="1"/>
  <c r="G1071" i="66"/>
  <c r="G1069" i="66" s="1"/>
  <c r="F1071" i="66"/>
  <c r="E1070" i="66"/>
  <c r="P1069" i="66"/>
  <c r="O1069" i="66"/>
  <c r="N1069" i="66"/>
  <c r="M1069" i="66"/>
  <c r="L1069" i="66"/>
  <c r="K1069" i="66"/>
  <c r="E1068" i="66"/>
  <c r="E1067" i="66"/>
  <c r="Q1064" i="66"/>
  <c r="P1064" i="66"/>
  <c r="K1066" i="66"/>
  <c r="K1064" i="66" s="1"/>
  <c r="J1066" i="66"/>
  <c r="J1064" i="66" s="1"/>
  <c r="I1066" i="66"/>
  <c r="H1066" i="66"/>
  <c r="H1064" i="66" s="1"/>
  <c r="G1066" i="66"/>
  <c r="G1064" i="66" s="1"/>
  <c r="F1066" i="66"/>
  <c r="F1064" i="66" s="1"/>
  <c r="E1065" i="66"/>
  <c r="N1064" i="66"/>
  <c r="M1064" i="66"/>
  <c r="L1064" i="66"/>
  <c r="Q1063" i="66"/>
  <c r="Q1058" i="66" s="1"/>
  <c r="P1063" i="66"/>
  <c r="O1063" i="66"/>
  <c r="O1058" i="66" s="1"/>
  <c r="N1063" i="66"/>
  <c r="N1058" i="66" s="1"/>
  <c r="M1063" i="66"/>
  <c r="M1058" i="66" s="1"/>
  <c r="L1063" i="66"/>
  <c r="K1063" i="66"/>
  <c r="K1058" i="66" s="1"/>
  <c r="J1063" i="66"/>
  <c r="J1058" i="66" s="1"/>
  <c r="I1063" i="66"/>
  <c r="I1058" i="66" s="1"/>
  <c r="H1063" i="66"/>
  <c r="H1058" i="66" s="1"/>
  <c r="G1063" i="66"/>
  <c r="G1058" i="66" s="1"/>
  <c r="F1063" i="66"/>
  <c r="Q1062" i="66"/>
  <c r="Q1057" i="66" s="1"/>
  <c r="P1062" i="66"/>
  <c r="P1057" i="66" s="1"/>
  <c r="O1062" i="66"/>
  <c r="O1057" i="66" s="1"/>
  <c r="N1062" i="66"/>
  <c r="N1057" i="66" s="1"/>
  <c r="M1062" i="66"/>
  <c r="M1057" i="66" s="1"/>
  <c r="L1062" i="66"/>
  <c r="L1057" i="66" s="1"/>
  <c r="K1062" i="66"/>
  <c r="K1057" i="66" s="1"/>
  <c r="J1062" i="66"/>
  <c r="I1062" i="66"/>
  <c r="I1057" i="66" s="1"/>
  <c r="H1062" i="66"/>
  <c r="H1057" i="66" s="1"/>
  <c r="G1062" i="66"/>
  <c r="G1057" i="66" s="1"/>
  <c r="F1062" i="66"/>
  <c r="P1061" i="66"/>
  <c r="P1056" i="66" s="1"/>
  <c r="N1061" i="66"/>
  <c r="M1061" i="66"/>
  <c r="M1056" i="66" s="1"/>
  <c r="L1061" i="66"/>
  <c r="L1056" i="66" s="1"/>
  <c r="Q1060" i="66"/>
  <c r="P1060" i="66"/>
  <c r="P1055" i="66" s="1"/>
  <c r="O1060" i="66"/>
  <c r="N1060" i="66"/>
  <c r="N1055" i="66" s="1"/>
  <c r="M1060" i="66"/>
  <c r="L1060" i="66"/>
  <c r="L1055" i="66" s="1"/>
  <c r="K1060" i="66"/>
  <c r="J1060" i="66"/>
  <c r="J1055" i="66" s="1"/>
  <c r="I1060" i="66"/>
  <c r="H1060" i="66"/>
  <c r="H1055" i="66" s="1"/>
  <c r="G1060" i="66"/>
  <c r="F1060" i="66"/>
  <c r="F1055" i="66" s="1"/>
  <c r="J1057" i="66"/>
  <c r="F1057" i="66"/>
  <c r="E1053" i="66"/>
  <c r="E1052" i="66"/>
  <c r="E1051" i="66"/>
  <c r="E1050" i="66"/>
  <c r="Q1049" i="66"/>
  <c r="P1049" i="66"/>
  <c r="O1049" i="66"/>
  <c r="N1049" i="66"/>
  <c r="M1049" i="66"/>
  <c r="L1049" i="66"/>
  <c r="K1049" i="66"/>
  <c r="J1049" i="66"/>
  <c r="I1049" i="66"/>
  <c r="H1049" i="66"/>
  <c r="G1049" i="66"/>
  <c r="F1049" i="66"/>
  <c r="E1048" i="66"/>
  <c r="E1047" i="66"/>
  <c r="E1046" i="66"/>
  <c r="E1045" i="66"/>
  <c r="Q1044" i="66"/>
  <c r="P1044" i="66"/>
  <c r="O1044" i="66"/>
  <c r="N1044" i="66"/>
  <c r="M1044" i="66"/>
  <c r="L1044" i="66"/>
  <c r="K1044" i="66"/>
  <c r="J1044" i="66"/>
  <c r="I1044" i="66"/>
  <c r="H1044" i="66"/>
  <c r="G1044" i="66"/>
  <c r="F1044" i="66"/>
  <c r="E1043" i="66"/>
  <c r="E1042" i="66"/>
  <c r="E1041" i="66"/>
  <c r="E1040" i="66"/>
  <c r="Q1039" i="66"/>
  <c r="P1039" i="66"/>
  <c r="O1039" i="66"/>
  <c r="N1039" i="66"/>
  <c r="M1039" i="66"/>
  <c r="L1039" i="66"/>
  <c r="K1039" i="66"/>
  <c r="J1039" i="66"/>
  <c r="I1039" i="66"/>
  <c r="H1039" i="66"/>
  <c r="G1039" i="66"/>
  <c r="F1039" i="66"/>
  <c r="E1038" i="66"/>
  <c r="E1037" i="66"/>
  <c r="E1036" i="66"/>
  <c r="E1035" i="66"/>
  <c r="Q1034" i="66"/>
  <c r="P1034" i="66"/>
  <c r="O1034" i="66"/>
  <c r="N1034" i="66"/>
  <c r="M1034" i="66"/>
  <c r="L1034" i="66"/>
  <c r="K1034" i="66"/>
  <c r="J1034" i="66"/>
  <c r="I1034" i="66"/>
  <c r="H1034" i="66"/>
  <c r="G1034" i="66"/>
  <c r="F1034" i="66"/>
  <c r="Q1033" i="66"/>
  <c r="Q1023" i="66" s="1"/>
  <c r="P1033" i="66"/>
  <c r="P1023" i="66" s="1"/>
  <c r="O1033" i="66"/>
  <c r="O1023" i="66" s="1"/>
  <c r="N1033" i="66"/>
  <c r="N1023" i="66" s="1"/>
  <c r="M1033" i="66"/>
  <c r="M1023" i="66" s="1"/>
  <c r="L1033" i="66"/>
  <c r="L1023" i="66" s="1"/>
  <c r="K1033" i="66"/>
  <c r="K1023" i="66" s="1"/>
  <c r="J1033" i="66"/>
  <c r="J1023" i="66" s="1"/>
  <c r="I1033" i="66"/>
  <c r="I1023" i="66" s="1"/>
  <c r="H1033" i="66"/>
  <c r="H1023" i="66" s="1"/>
  <c r="G1033" i="66"/>
  <c r="G1023" i="66" s="1"/>
  <c r="F1033" i="66"/>
  <c r="Q1032" i="66"/>
  <c r="Q1022" i="66" s="1"/>
  <c r="P1032" i="66"/>
  <c r="P1022" i="66" s="1"/>
  <c r="O1032" i="66"/>
  <c r="O1022" i="66" s="1"/>
  <c r="N1032" i="66"/>
  <c r="N1022" i="66" s="1"/>
  <c r="M1032" i="66"/>
  <c r="M1022" i="66" s="1"/>
  <c r="L1032" i="66"/>
  <c r="L1022" i="66" s="1"/>
  <c r="K1032" i="66"/>
  <c r="K1022" i="66" s="1"/>
  <c r="J1032" i="66"/>
  <c r="J1022" i="66" s="1"/>
  <c r="I1032" i="66"/>
  <c r="I1022" i="66" s="1"/>
  <c r="H1032" i="66"/>
  <c r="H1022" i="66" s="1"/>
  <c r="G1032" i="66"/>
  <c r="F1032" i="66"/>
  <c r="F1022" i="66" s="1"/>
  <c r="Q1031" i="66"/>
  <c r="Q1021" i="66" s="1"/>
  <c r="P1031" i="66"/>
  <c r="O1031" i="66"/>
  <c r="O1021" i="66" s="1"/>
  <c r="N1031" i="66"/>
  <c r="N1021" i="66" s="1"/>
  <c r="M1031" i="66"/>
  <c r="M1021" i="66" s="1"/>
  <c r="L1031" i="66"/>
  <c r="K1031" i="66"/>
  <c r="K1021" i="66" s="1"/>
  <c r="J1031" i="66"/>
  <c r="J1021" i="66" s="1"/>
  <c r="I1031" i="66"/>
  <c r="I1021" i="66" s="1"/>
  <c r="H1031" i="66"/>
  <c r="G1031" i="66"/>
  <c r="G1021" i="66" s="1"/>
  <c r="F1031" i="66"/>
  <c r="F1021" i="66" s="1"/>
  <c r="Q1030" i="66"/>
  <c r="P1030" i="66"/>
  <c r="P1020" i="66" s="1"/>
  <c r="O1030" i="66"/>
  <c r="N1030" i="66"/>
  <c r="N1029" i="66" s="1"/>
  <c r="M1030" i="66"/>
  <c r="L1030" i="66"/>
  <c r="L1020" i="66" s="1"/>
  <c r="K1030" i="66"/>
  <c r="K1029" i="66" s="1"/>
  <c r="J1030" i="66"/>
  <c r="J1029" i="66" s="1"/>
  <c r="I1030" i="66"/>
  <c r="H1030" i="66"/>
  <c r="H1020" i="66" s="1"/>
  <c r="G1030" i="66"/>
  <c r="G1029" i="66" s="1"/>
  <c r="F1030" i="66"/>
  <c r="F1020" i="66" s="1"/>
  <c r="E1028" i="66"/>
  <c r="E1027" i="66"/>
  <c r="E1026" i="66"/>
  <c r="E1025" i="66"/>
  <c r="Q1024" i="66"/>
  <c r="P1024" i="66"/>
  <c r="O1024" i="66"/>
  <c r="N1024" i="66"/>
  <c r="M1024" i="66"/>
  <c r="L1024" i="66"/>
  <c r="K1024" i="66"/>
  <c r="J1024" i="66"/>
  <c r="I1024" i="66"/>
  <c r="H1024" i="66"/>
  <c r="G1024" i="66"/>
  <c r="F1024" i="66"/>
  <c r="E1008" i="66"/>
  <c r="E1007" i="66"/>
  <c r="E1006" i="66"/>
  <c r="E1005" i="66"/>
  <c r="Q1004" i="66"/>
  <c r="P1004" i="66"/>
  <c r="O1004" i="66"/>
  <c r="N1004" i="66"/>
  <c r="M1004" i="66"/>
  <c r="L1004" i="66"/>
  <c r="K1004" i="66"/>
  <c r="J1004" i="66"/>
  <c r="I1004" i="66"/>
  <c r="H1004" i="66"/>
  <c r="G1004" i="66"/>
  <c r="F1004" i="66"/>
  <c r="E1003" i="66"/>
  <c r="E1002" i="66"/>
  <c r="E1001" i="66"/>
  <c r="E1000" i="66"/>
  <c r="Q999" i="66"/>
  <c r="P999" i="66"/>
  <c r="O999" i="66"/>
  <c r="N999" i="66"/>
  <c r="M999" i="66"/>
  <c r="L999" i="66"/>
  <c r="K999" i="66"/>
  <c r="J999" i="66"/>
  <c r="I999" i="66"/>
  <c r="H999" i="66"/>
  <c r="G999" i="66"/>
  <c r="F999" i="66"/>
  <c r="E993" i="66"/>
  <c r="E992" i="66"/>
  <c r="E991" i="66"/>
  <c r="E990" i="66"/>
  <c r="Q989" i="66"/>
  <c r="P989" i="66"/>
  <c r="O989" i="66"/>
  <c r="N989" i="66"/>
  <c r="M989" i="66"/>
  <c r="L989" i="66"/>
  <c r="K989" i="66"/>
  <c r="J989" i="66"/>
  <c r="I989" i="66"/>
  <c r="H989" i="66"/>
  <c r="G989" i="66"/>
  <c r="F989" i="66"/>
  <c r="E988" i="66"/>
  <c r="E987" i="66"/>
  <c r="E986" i="66"/>
  <c r="E985" i="66"/>
  <c r="Q984" i="66"/>
  <c r="P984" i="66"/>
  <c r="O984" i="66"/>
  <c r="N984" i="66"/>
  <c r="M984" i="66"/>
  <c r="L984" i="66"/>
  <c r="K984" i="66"/>
  <c r="J984" i="66"/>
  <c r="I984" i="66"/>
  <c r="H984" i="66"/>
  <c r="G984" i="66"/>
  <c r="F984" i="66"/>
  <c r="E983" i="66"/>
  <c r="E982" i="66"/>
  <c r="E981" i="66"/>
  <c r="E980" i="66"/>
  <c r="Q979" i="66"/>
  <c r="P979" i="66"/>
  <c r="O979" i="66"/>
  <c r="N979" i="66"/>
  <c r="M979" i="66"/>
  <c r="L979" i="66"/>
  <c r="K979" i="66"/>
  <c r="J979" i="66"/>
  <c r="I979" i="66"/>
  <c r="H979" i="66"/>
  <c r="G979" i="66"/>
  <c r="F979" i="66"/>
  <c r="E978" i="66"/>
  <c r="E977" i="66"/>
  <c r="E976" i="66"/>
  <c r="E975" i="66"/>
  <c r="Q974" i="66"/>
  <c r="P974" i="66"/>
  <c r="O974" i="66"/>
  <c r="N974" i="66"/>
  <c r="M974" i="66"/>
  <c r="L974" i="66"/>
  <c r="K974" i="66"/>
  <c r="J974" i="66"/>
  <c r="I974" i="66"/>
  <c r="H974" i="66"/>
  <c r="G974" i="66"/>
  <c r="F974" i="66"/>
  <c r="E973" i="66"/>
  <c r="E972" i="66"/>
  <c r="E971" i="66"/>
  <c r="E970" i="66"/>
  <c r="Q969" i="66"/>
  <c r="P969" i="66"/>
  <c r="O969" i="66"/>
  <c r="N969" i="66"/>
  <c r="M969" i="66"/>
  <c r="L969" i="66"/>
  <c r="K969" i="66"/>
  <c r="J969" i="66"/>
  <c r="I969" i="66"/>
  <c r="H969" i="66"/>
  <c r="G969" i="66"/>
  <c r="F969" i="66"/>
  <c r="E968" i="66"/>
  <c r="E967" i="66"/>
  <c r="E966" i="66"/>
  <c r="E965" i="66"/>
  <c r="Q964" i="66"/>
  <c r="P964" i="66"/>
  <c r="O964" i="66"/>
  <c r="N964" i="66"/>
  <c r="M964" i="66"/>
  <c r="L964" i="66"/>
  <c r="K964" i="66"/>
  <c r="J964" i="66"/>
  <c r="I964" i="66"/>
  <c r="H964" i="66"/>
  <c r="G964" i="66"/>
  <c r="F964" i="66"/>
  <c r="E963" i="66"/>
  <c r="N959" i="66"/>
  <c r="E960" i="66"/>
  <c r="E958" i="66"/>
  <c r="O957" i="66"/>
  <c r="O954" i="66" s="1"/>
  <c r="N957" i="66"/>
  <c r="N954" i="66" s="1"/>
  <c r="M957" i="66"/>
  <c r="M954" i="66" s="1"/>
  <c r="L957" i="66"/>
  <c r="L954" i="66" s="1"/>
  <c r="K957" i="66"/>
  <c r="K954" i="66" s="1"/>
  <c r="J957" i="66"/>
  <c r="J954" i="66" s="1"/>
  <c r="I957" i="66"/>
  <c r="H957" i="66"/>
  <c r="H954" i="66" s="1"/>
  <c r="E956" i="66"/>
  <c r="E955" i="66"/>
  <c r="Q954" i="66"/>
  <c r="P954" i="66"/>
  <c r="G954" i="66"/>
  <c r="F954" i="66"/>
  <c r="E953" i="66"/>
  <c r="E952" i="66"/>
  <c r="E951" i="66"/>
  <c r="E950" i="66"/>
  <c r="Q949" i="66"/>
  <c r="P949" i="66"/>
  <c r="O949" i="66"/>
  <c r="N949" i="66"/>
  <c r="M949" i="66"/>
  <c r="L949" i="66"/>
  <c r="K949" i="66"/>
  <c r="J949" i="66"/>
  <c r="I949" i="66"/>
  <c r="H949" i="66"/>
  <c r="G949" i="66"/>
  <c r="F949" i="66"/>
  <c r="E948" i="66"/>
  <c r="E947" i="66"/>
  <c r="E946" i="66"/>
  <c r="E945" i="66"/>
  <c r="Q944" i="66"/>
  <c r="P944" i="66"/>
  <c r="O944" i="66"/>
  <c r="N944" i="66"/>
  <c r="M944" i="66"/>
  <c r="L944" i="66"/>
  <c r="K944" i="66"/>
  <c r="J944" i="66"/>
  <c r="I944" i="66"/>
  <c r="H944" i="66"/>
  <c r="G944" i="66"/>
  <c r="F944" i="66"/>
  <c r="E943" i="66"/>
  <c r="E942" i="66"/>
  <c r="E941" i="66"/>
  <c r="E940" i="66"/>
  <c r="Q939" i="66"/>
  <c r="P939" i="66"/>
  <c r="O939" i="66"/>
  <c r="N939" i="66"/>
  <c r="M939" i="66"/>
  <c r="L939" i="66"/>
  <c r="K939" i="66"/>
  <c r="J939" i="66"/>
  <c r="I939" i="66"/>
  <c r="H939" i="66"/>
  <c r="G939" i="66"/>
  <c r="F939" i="66"/>
  <c r="Q938" i="66"/>
  <c r="Q933" i="66" s="1"/>
  <c r="P938" i="66"/>
  <c r="P933" i="66" s="1"/>
  <c r="O938" i="66"/>
  <c r="O933" i="66" s="1"/>
  <c r="N938" i="66"/>
  <c r="N933" i="66" s="1"/>
  <c r="M938" i="66"/>
  <c r="M933" i="66" s="1"/>
  <c r="L938" i="66"/>
  <c r="L933" i="66" s="1"/>
  <c r="K938" i="66"/>
  <c r="K933" i="66" s="1"/>
  <c r="J938" i="66"/>
  <c r="J933" i="66" s="1"/>
  <c r="I938" i="66"/>
  <c r="I933" i="66" s="1"/>
  <c r="H938" i="66"/>
  <c r="H933" i="66" s="1"/>
  <c r="G938" i="66"/>
  <c r="G933" i="66" s="1"/>
  <c r="F938" i="66"/>
  <c r="F933" i="66" s="1"/>
  <c r="Q937" i="66"/>
  <c r="Q932" i="66" s="1"/>
  <c r="P937" i="66"/>
  <c r="P932" i="66" s="1"/>
  <c r="O937" i="66"/>
  <c r="N937" i="66"/>
  <c r="M937" i="66"/>
  <c r="L937" i="66"/>
  <c r="K937" i="66"/>
  <c r="J937" i="66"/>
  <c r="J932" i="66" s="1"/>
  <c r="I937" i="66"/>
  <c r="H937" i="66"/>
  <c r="G937" i="66"/>
  <c r="G932" i="66" s="1"/>
  <c r="F937" i="66"/>
  <c r="F932" i="66" s="1"/>
  <c r="Q936" i="66"/>
  <c r="Q931" i="66" s="1"/>
  <c r="P936" i="66"/>
  <c r="P931" i="66" s="1"/>
  <c r="O936" i="66"/>
  <c r="O931" i="66" s="1"/>
  <c r="N936" i="66"/>
  <c r="N931" i="66" s="1"/>
  <c r="M936" i="66"/>
  <c r="M931" i="66" s="1"/>
  <c r="L936" i="66"/>
  <c r="L931" i="66" s="1"/>
  <c r="K936" i="66"/>
  <c r="K931" i="66" s="1"/>
  <c r="J936" i="66"/>
  <c r="J931" i="66" s="1"/>
  <c r="I936" i="66"/>
  <c r="I931" i="66" s="1"/>
  <c r="H936" i="66"/>
  <c r="H931" i="66" s="1"/>
  <c r="G936" i="66"/>
  <c r="G931" i="66" s="1"/>
  <c r="F936" i="66"/>
  <c r="F931" i="66" s="1"/>
  <c r="Q935" i="66"/>
  <c r="Q930" i="66" s="1"/>
  <c r="P935" i="66"/>
  <c r="P930" i="66" s="1"/>
  <c r="O935" i="66"/>
  <c r="O930" i="66" s="1"/>
  <c r="N935" i="66"/>
  <c r="N930" i="66" s="1"/>
  <c r="M935" i="66"/>
  <c r="M930" i="66" s="1"/>
  <c r="L935" i="66"/>
  <c r="L930" i="66" s="1"/>
  <c r="K935" i="66"/>
  <c r="K930" i="66" s="1"/>
  <c r="J935" i="66"/>
  <c r="J930" i="66" s="1"/>
  <c r="I935" i="66"/>
  <c r="I930" i="66" s="1"/>
  <c r="H935" i="66"/>
  <c r="H930" i="66" s="1"/>
  <c r="G935" i="66"/>
  <c r="G930" i="66" s="1"/>
  <c r="F935" i="66"/>
  <c r="F930" i="66" s="1"/>
  <c r="E928" i="66"/>
  <c r="O927" i="66"/>
  <c r="L927" i="66"/>
  <c r="L924" i="66" s="1"/>
  <c r="E926" i="66"/>
  <c r="E925" i="66"/>
  <c r="Q924" i="66"/>
  <c r="P924" i="66"/>
  <c r="N924" i="66"/>
  <c r="M924" i="66"/>
  <c r="K924" i="66"/>
  <c r="J924" i="66"/>
  <c r="I924" i="66"/>
  <c r="H924" i="66"/>
  <c r="G924" i="66"/>
  <c r="F924" i="66"/>
  <c r="E923" i="66"/>
  <c r="P922" i="66"/>
  <c r="P919" i="66" s="1"/>
  <c r="O922" i="66"/>
  <c r="O919" i="66" s="1"/>
  <c r="N922" i="66"/>
  <c r="N919" i="66" s="1"/>
  <c r="M922" i="66"/>
  <c r="M919" i="66" s="1"/>
  <c r="L922" i="66"/>
  <c r="L919" i="66" s="1"/>
  <c r="E921" i="66"/>
  <c r="E920" i="66"/>
  <c r="Q919" i="66"/>
  <c r="K919" i="66"/>
  <c r="J919" i="66"/>
  <c r="I919" i="66"/>
  <c r="H919" i="66"/>
  <c r="G919" i="66"/>
  <c r="F919" i="66"/>
  <c r="E918" i="66"/>
  <c r="E917" i="66"/>
  <c r="E916" i="66"/>
  <c r="E915" i="66"/>
  <c r="Q914" i="66"/>
  <c r="P914" i="66"/>
  <c r="O914" i="66"/>
  <c r="N914" i="66"/>
  <c r="M914" i="66"/>
  <c r="L914" i="66"/>
  <c r="K914" i="66"/>
  <c r="J914" i="66"/>
  <c r="I914" i="66"/>
  <c r="H914" i="66"/>
  <c r="G914" i="66"/>
  <c r="F914" i="66"/>
  <c r="E913" i="66"/>
  <c r="Q912" i="66"/>
  <c r="Q909" i="66" s="1"/>
  <c r="P912" i="66"/>
  <c r="O912" i="66"/>
  <c r="N912" i="66"/>
  <c r="N907" i="66" s="1"/>
  <c r="M912" i="66"/>
  <c r="M909" i="66" s="1"/>
  <c r="L912" i="66"/>
  <c r="K912" i="66"/>
  <c r="J912" i="66"/>
  <c r="J907" i="66" s="1"/>
  <c r="E911" i="66"/>
  <c r="E910" i="66"/>
  <c r="I909" i="66"/>
  <c r="H909" i="66"/>
  <c r="G909" i="66"/>
  <c r="F909" i="66"/>
  <c r="Q908" i="66"/>
  <c r="P908" i="66"/>
  <c r="O908" i="66"/>
  <c r="N908" i="66"/>
  <c r="M908" i="66"/>
  <c r="L908" i="66"/>
  <c r="K908" i="66"/>
  <c r="J908" i="66"/>
  <c r="I908" i="66"/>
  <c r="H908" i="66"/>
  <c r="G908" i="66"/>
  <c r="F908" i="66"/>
  <c r="I907" i="66"/>
  <c r="H907" i="66"/>
  <c r="G907" i="66"/>
  <c r="F907" i="66"/>
  <c r="Q906" i="66"/>
  <c r="P906" i="66"/>
  <c r="O906" i="66"/>
  <c r="N906" i="66"/>
  <c r="M906" i="66"/>
  <c r="L906" i="66"/>
  <c r="K906" i="66"/>
  <c r="J906" i="66"/>
  <c r="I906" i="66"/>
  <c r="H906" i="66"/>
  <c r="G906" i="66"/>
  <c r="F906" i="66"/>
  <c r="Q905" i="66"/>
  <c r="P905" i="66"/>
  <c r="O905" i="66"/>
  <c r="N905" i="66"/>
  <c r="M905" i="66"/>
  <c r="L905" i="66"/>
  <c r="K905" i="66"/>
  <c r="J905" i="66"/>
  <c r="I905" i="66"/>
  <c r="H905" i="66"/>
  <c r="G905" i="66"/>
  <c r="F905" i="66"/>
  <c r="E903" i="66"/>
  <c r="Q902" i="66"/>
  <c r="P902" i="66"/>
  <c r="P899" i="66" s="1"/>
  <c r="O902" i="66"/>
  <c r="O899" i="66" s="1"/>
  <c r="N902" i="66"/>
  <c r="N899" i="66" s="1"/>
  <c r="M902" i="66"/>
  <c r="L902" i="66"/>
  <c r="L899" i="66" s="1"/>
  <c r="K902" i="66"/>
  <c r="K899" i="66" s="1"/>
  <c r="J902" i="66"/>
  <c r="J899" i="66" s="1"/>
  <c r="I902" i="66"/>
  <c r="G902" i="66"/>
  <c r="G899" i="66" s="1"/>
  <c r="F902" i="66"/>
  <c r="F899" i="66" s="1"/>
  <c r="E901" i="66"/>
  <c r="E900" i="66"/>
  <c r="H899" i="66"/>
  <c r="E898" i="66"/>
  <c r="Q897" i="66"/>
  <c r="Q894" i="66" s="1"/>
  <c r="P897" i="66"/>
  <c r="O894" i="66"/>
  <c r="N897" i="66"/>
  <c r="M897" i="66"/>
  <c r="M894" i="66" s="1"/>
  <c r="L897" i="66"/>
  <c r="L894" i="66" s="1"/>
  <c r="K897" i="66"/>
  <c r="J897" i="66"/>
  <c r="J894" i="66" s="1"/>
  <c r="I897" i="66"/>
  <c r="I894" i="66" s="1"/>
  <c r="G897" i="66"/>
  <c r="F897" i="66"/>
  <c r="F894" i="66" s="1"/>
  <c r="E896" i="66"/>
  <c r="E895" i="66"/>
  <c r="P894" i="66"/>
  <c r="H894" i="66"/>
  <c r="Q893" i="66"/>
  <c r="P893" i="66"/>
  <c r="O893" i="66"/>
  <c r="N893" i="66"/>
  <c r="M893" i="66"/>
  <c r="L893" i="66"/>
  <c r="K893" i="66"/>
  <c r="J893" i="66"/>
  <c r="I893" i="66"/>
  <c r="H893" i="66"/>
  <c r="G893" i="66"/>
  <c r="F893" i="66"/>
  <c r="H892" i="66"/>
  <c r="Q891" i="66"/>
  <c r="P891" i="66"/>
  <c r="O891" i="66"/>
  <c r="N891" i="66"/>
  <c r="M891" i="66"/>
  <c r="L891" i="66"/>
  <c r="K891" i="66"/>
  <c r="J891" i="66"/>
  <c r="I891" i="66"/>
  <c r="H891" i="66"/>
  <c r="G891" i="66"/>
  <c r="F891" i="66"/>
  <c r="Q890" i="66"/>
  <c r="P890" i="66"/>
  <c r="O890" i="66"/>
  <c r="N890" i="66"/>
  <c r="M890" i="66"/>
  <c r="L890" i="66"/>
  <c r="K890" i="66"/>
  <c r="J890" i="66"/>
  <c r="I890" i="66"/>
  <c r="H890" i="66"/>
  <c r="G890" i="66"/>
  <c r="F890" i="66"/>
  <c r="E888" i="66"/>
  <c r="E887" i="66"/>
  <c r="E886" i="66"/>
  <c r="E885" i="66"/>
  <c r="Q884" i="66"/>
  <c r="P884" i="66"/>
  <c r="O884" i="66"/>
  <c r="N884" i="66"/>
  <c r="M884" i="66"/>
  <c r="L884" i="66"/>
  <c r="K884" i="66"/>
  <c r="J884" i="66"/>
  <c r="I884" i="66"/>
  <c r="H884" i="66"/>
  <c r="G884" i="66"/>
  <c r="F884" i="66"/>
  <c r="E878" i="66"/>
  <c r="I877" i="66"/>
  <c r="I874" i="66" s="1"/>
  <c r="H877" i="66"/>
  <c r="H874" i="66" s="1"/>
  <c r="G877" i="66"/>
  <c r="E876" i="66"/>
  <c r="E875" i="66"/>
  <c r="Q874" i="66"/>
  <c r="P874" i="66"/>
  <c r="O874" i="66"/>
  <c r="N874" i="66"/>
  <c r="M874" i="66"/>
  <c r="L874" i="66"/>
  <c r="K874" i="66"/>
  <c r="J874" i="66"/>
  <c r="F874" i="66"/>
  <c r="E873" i="66"/>
  <c r="I872" i="66"/>
  <c r="H872" i="66"/>
  <c r="H869" i="66" s="1"/>
  <c r="G872" i="66"/>
  <c r="E871" i="66"/>
  <c r="E870" i="66"/>
  <c r="Q869" i="66"/>
  <c r="P869" i="66"/>
  <c r="O869" i="66"/>
  <c r="N869" i="66"/>
  <c r="M869" i="66"/>
  <c r="L869" i="66"/>
  <c r="K869" i="66"/>
  <c r="J869" i="66"/>
  <c r="F869" i="66"/>
  <c r="E868" i="66"/>
  <c r="G867" i="66"/>
  <c r="G864" i="66" s="1"/>
  <c r="E866" i="66"/>
  <c r="E865" i="66"/>
  <c r="Q864" i="66"/>
  <c r="P864" i="66"/>
  <c r="O864" i="66"/>
  <c r="N864" i="66"/>
  <c r="M864" i="66"/>
  <c r="L864" i="66"/>
  <c r="K864" i="66"/>
  <c r="J864" i="66"/>
  <c r="I864" i="66"/>
  <c r="H864" i="66"/>
  <c r="F864" i="66"/>
  <c r="M859" i="66"/>
  <c r="P859" i="66"/>
  <c r="L859" i="66"/>
  <c r="Q859" i="66"/>
  <c r="E858" i="66"/>
  <c r="Q857" i="66"/>
  <c r="Q854" i="66" s="1"/>
  <c r="P857" i="66"/>
  <c r="P854" i="66" s="1"/>
  <c r="N857" i="66"/>
  <c r="N854" i="66" s="1"/>
  <c r="M857" i="66"/>
  <c r="M854" i="66" s="1"/>
  <c r="L857" i="66"/>
  <c r="L854" i="66" s="1"/>
  <c r="K857" i="66"/>
  <c r="K854" i="66" s="1"/>
  <c r="J857" i="66"/>
  <c r="J854" i="66" s="1"/>
  <c r="I857" i="66"/>
  <c r="I854" i="66" s="1"/>
  <c r="G857" i="66"/>
  <c r="G854" i="66" s="1"/>
  <c r="F857" i="66"/>
  <c r="F854" i="66" s="1"/>
  <c r="E856" i="66"/>
  <c r="E855" i="66"/>
  <c r="O854" i="66"/>
  <c r="H854" i="66"/>
  <c r="E853" i="66"/>
  <c r="G852" i="66"/>
  <c r="E852" i="66" s="1"/>
  <c r="E851" i="66"/>
  <c r="E850" i="66"/>
  <c r="Q849" i="66"/>
  <c r="P849" i="66"/>
  <c r="O849" i="66"/>
  <c r="N849" i="66"/>
  <c r="M849" i="66"/>
  <c r="L849" i="66"/>
  <c r="K849" i="66"/>
  <c r="J849" i="66"/>
  <c r="I849" i="66"/>
  <c r="H849" i="66"/>
  <c r="F849" i="66"/>
  <c r="E848" i="66"/>
  <c r="G847" i="66"/>
  <c r="G844" i="66" s="1"/>
  <c r="E846" i="66"/>
  <c r="E845" i="66"/>
  <c r="Q844" i="66"/>
  <c r="P844" i="66"/>
  <c r="O844" i="66"/>
  <c r="N844" i="66"/>
  <c r="M844" i="66"/>
  <c r="L844" i="66"/>
  <c r="K844" i="66"/>
  <c r="J844" i="66"/>
  <c r="I844" i="66"/>
  <c r="H844" i="66"/>
  <c r="F844" i="66"/>
  <c r="E843" i="66"/>
  <c r="G842" i="66"/>
  <c r="G839" i="66" s="1"/>
  <c r="E841" i="66"/>
  <c r="E840" i="66"/>
  <c r="Q839" i="66"/>
  <c r="P839" i="66"/>
  <c r="O839" i="66"/>
  <c r="N839" i="66"/>
  <c r="M839" i="66"/>
  <c r="L839" i="66"/>
  <c r="K839" i="66"/>
  <c r="J839" i="66"/>
  <c r="I839" i="66"/>
  <c r="H839" i="66"/>
  <c r="F839" i="66"/>
  <c r="E838" i="66"/>
  <c r="E837" i="66"/>
  <c r="E836" i="66"/>
  <c r="E835" i="66"/>
  <c r="Q834" i="66"/>
  <c r="P834" i="66"/>
  <c r="O834" i="66"/>
  <c r="N834" i="66"/>
  <c r="M834" i="66"/>
  <c r="L834" i="66"/>
  <c r="K834" i="66"/>
  <c r="J834" i="66"/>
  <c r="I834" i="66"/>
  <c r="H834" i="66"/>
  <c r="G834" i="66"/>
  <c r="F834" i="66"/>
  <c r="Q833" i="66"/>
  <c r="P833" i="66"/>
  <c r="O833" i="66"/>
  <c r="N833" i="66"/>
  <c r="M833" i="66"/>
  <c r="L833" i="66"/>
  <c r="K833" i="66"/>
  <c r="J833" i="66"/>
  <c r="I833" i="66"/>
  <c r="H833" i="66"/>
  <c r="G833" i="66"/>
  <c r="F833" i="66"/>
  <c r="Q832" i="66"/>
  <c r="P832" i="66"/>
  <c r="O832" i="66"/>
  <c r="N832" i="66"/>
  <c r="M832" i="66"/>
  <c r="L832" i="66"/>
  <c r="K832" i="66"/>
  <c r="J832" i="66"/>
  <c r="I832" i="66"/>
  <c r="H832" i="66"/>
  <c r="F832" i="66"/>
  <c r="Q831" i="66"/>
  <c r="P831" i="66"/>
  <c r="O831" i="66"/>
  <c r="N831" i="66"/>
  <c r="M831" i="66"/>
  <c r="L831" i="66"/>
  <c r="K831" i="66"/>
  <c r="J831" i="66"/>
  <c r="I831" i="66"/>
  <c r="H831" i="66"/>
  <c r="G831" i="66"/>
  <c r="F831" i="66"/>
  <c r="Q830" i="66"/>
  <c r="P830" i="66"/>
  <c r="O830" i="66"/>
  <c r="N830" i="66"/>
  <c r="M830" i="66"/>
  <c r="L830" i="66"/>
  <c r="K830" i="66"/>
  <c r="J830" i="66"/>
  <c r="I830" i="66"/>
  <c r="H830" i="66"/>
  <c r="G830" i="66"/>
  <c r="F830" i="66"/>
  <c r="E822" i="66"/>
  <c r="E821" i="66"/>
  <c r="E818" i="66"/>
  <c r="N817" i="66"/>
  <c r="N814" i="66" s="1"/>
  <c r="M817" i="66"/>
  <c r="M814" i="66" s="1"/>
  <c r="K817" i="66"/>
  <c r="J817" i="66"/>
  <c r="J814" i="66" s="1"/>
  <c r="I817" i="66"/>
  <c r="I814" i="66" s="1"/>
  <c r="H817" i="66"/>
  <c r="H814" i="66" s="1"/>
  <c r="G817" i="66"/>
  <c r="G814" i="66" s="1"/>
  <c r="F817" i="66"/>
  <c r="F814" i="66" s="1"/>
  <c r="E816" i="66"/>
  <c r="E815" i="66"/>
  <c r="Q814" i="66"/>
  <c r="P814" i="66"/>
  <c r="O814" i="66"/>
  <c r="L814" i="66"/>
  <c r="K814" i="66"/>
  <c r="E813" i="66"/>
  <c r="K812" i="66"/>
  <c r="J812" i="66"/>
  <c r="J809" i="66" s="1"/>
  <c r="I812" i="66"/>
  <c r="H812" i="66"/>
  <c r="H809" i="66" s="1"/>
  <c r="G812" i="66"/>
  <c r="G809" i="66" s="1"/>
  <c r="F812" i="66"/>
  <c r="E811" i="66"/>
  <c r="E810" i="66"/>
  <c r="Q809" i="66"/>
  <c r="P809" i="66"/>
  <c r="O809" i="66"/>
  <c r="N809" i="66"/>
  <c r="M809" i="66"/>
  <c r="L809" i="66"/>
  <c r="Q808" i="66"/>
  <c r="P808" i="66"/>
  <c r="O808" i="66"/>
  <c r="N808" i="66"/>
  <c r="M808" i="66"/>
  <c r="L808" i="66"/>
  <c r="K808" i="66"/>
  <c r="J808" i="66"/>
  <c r="I808" i="66"/>
  <c r="H808" i="66"/>
  <c r="G808" i="66"/>
  <c r="F808" i="66"/>
  <c r="Q807" i="66"/>
  <c r="P807" i="66"/>
  <c r="O807" i="66"/>
  <c r="L807" i="66"/>
  <c r="Q806" i="66"/>
  <c r="P806" i="66"/>
  <c r="O806" i="66"/>
  <c r="N806" i="66"/>
  <c r="M806" i="66"/>
  <c r="L806" i="66"/>
  <c r="K806" i="66"/>
  <c r="J806" i="66"/>
  <c r="I806" i="66"/>
  <c r="H806" i="66"/>
  <c r="G806" i="66"/>
  <c r="F806" i="66"/>
  <c r="Q805" i="66"/>
  <c r="P805" i="66"/>
  <c r="O805" i="66"/>
  <c r="N805" i="66"/>
  <c r="M805" i="66"/>
  <c r="L805" i="66"/>
  <c r="K805" i="66"/>
  <c r="J805" i="66"/>
  <c r="I805" i="66"/>
  <c r="H805" i="66"/>
  <c r="G805" i="66"/>
  <c r="F805" i="66"/>
  <c r="E788" i="66"/>
  <c r="Q784" i="66"/>
  <c r="N787" i="66"/>
  <c r="N784" i="66" s="1"/>
  <c r="M787" i="66"/>
  <c r="M784" i="66" s="1"/>
  <c r="K787" i="66"/>
  <c r="K784" i="66" s="1"/>
  <c r="J787" i="66"/>
  <c r="J784" i="66" s="1"/>
  <c r="I787" i="66"/>
  <c r="I784" i="66" s="1"/>
  <c r="H787" i="66"/>
  <c r="H784" i="66" s="1"/>
  <c r="G787" i="66"/>
  <c r="G784" i="66" s="1"/>
  <c r="F787" i="66"/>
  <c r="E786" i="66"/>
  <c r="E785" i="66"/>
  <c r="P784" i="66"/>
  <c r="O784" i="66"/>
  <c r="L784" i="66"/>
  <c r="E783" i="66"/>
  <c r="Q782" i="66"/>
  <c r="O782" i="66"/>
  <c r="O779" i="66" s="1"/>
  <c r="N782" i="66"/>
  <c r="N779" i="66" s="1"/>
  <c r="M782" i="66"/>
  <c r="M779" i="66" s="1"/>
  <c r="K782" i="66"/>
  <c r="K779" i="66" s="1"/>
  <c r="J782" i="66"/>
  <c r="J779" i="66" s="1"/>
  <c r="I782" i="66"/>
  <c r="I779" i="66" s="1"/>
  <c r="H782" i="66"/>
  <c r="H779" i="66" s="1"/>
  <c r="G782" i="66"/>
  <c r="G779" i="66" s="1"/>
  <c r="F782" i="66"/>
  <c r="F779" i="66" s="1"/>
  <c r="E781" i="66"/>
  <c r="E780" i="66"/>
  <c r="Q779" i="66"/>
  <c r="P779" i="66"/>
  <c r="L779" i="66"/>
  <c r="E778" i="66"/>
  <c r="Q777" i="66"/>
  <c r="Q774" i="66" s="1"/>
  <c r="P777" i="66"/>
  <c r="P774" i="66" s="1"/>
  <c r="O777" i="66"/>
  <c r="O774" i="66" s="1"/>
  <c r="N777" i="66"/>
  <c r="N774" i="66" s="1"/>
  <c r="M777" i="66"/>
  <c r="M774" i="66" s="1"/>
  <c r="L777" i="66"/>
  <c r="L774" i="66" s="1"/>
  <c r="K777" i="66"/>
  <c r="K774" i="66" s="1"/>
  <c r="J777" i="66"/>
  <c r="J774" i="66" s="1"/>
  <c r="I777" i="66"/>
  <c r="I774" i="66" s="1"/>
  <c r="H777" i="66"/>
  <c r="H774" i="66" s="1"/>
  <c r="G777" i="66"/>
  <c r="G774" i="66" s="1"/>
  <c r="F777" i="66"/>
  <c r="F774" i="66" s="1"/>
  <c r="E776" i="66"/>
  <c r="E775" i="66"/>
  <c r="E773" i="66"/>
  <c r="Q772" i="66"/>
  <c r="Q769" i="66" s="1"/>
  <c r="O772" i="66"/>
  <c r="N772" i="66"/>
  <c r="M772" i="66"/>
  <c r="L772" i="66"/>
  <c r="K772" i="66"/>
  <c r="K769" i="66" s="1"/>
  <c r="J772" i="66"/>
  <c r="J769" i="66" s="1"/>
  <c r="I772" i="66"/>
  <c r="I769" i="66" s="1"/>
  <c r="H772" i="66"/>
  <c r="G772" i="66"/>
  <c r="F772" i="66"/>
  <c r="F769" i="66" s="1"/>
  <c r="E771" i="66"/>
  <c r="E770" i="66"/>
  <c r="P769" i="66"/>
  <c r="N769" i="66"/>
  <c r="M769" i="66"/>
  <c r="Q768" i="66"/>
  <c r="P768" i="66"/>
  <c r="O768" i="66"/>
  <c r="N768" i="66"/>
  <c r="M768" i="66"/>
  <c r="L768" i="66"/>
  <c r="K768" i="66"/>
  <c r="J768" i="66"/>
  <c r="I768" i="66"/>
  <c r="H768" i="66"/>
  <c r="G768" i="66"/>
  <c r="F768" i="66"/>
  <c r="P767" i="66"/>
  <c r="Q766" i="66"/>
  <c r="P766" i="66"/>
  <c r="O766" i="66"/>
  <c r="N766" i="66"/>
  <c r="M766" i="66"/>
  <c r="L766" i="66"/>
  <c r="K766" i="66"/>
  <c r="J766" i="66"/>
  <c r="I766" i="66"/>
  <c r="H766" i="66"/>
  <c r="G766" i="66"/>
  <c r="F766" i="66"/>
  <c r="Q765" i="66"/>
  <c r="P765" i="66"/>
  <c r="O765" i="66"/>
  <c r="N765" i="66"/>
  <c r="M765" i="66"/>
  <c r="L765" i="66"/>
  <c r="K765" i="66"/>
  <c r="J765" i="66"/>
  <c r="I765" i="66"/>
  <c r="H765" i="66"/>
  <c r="G765" i="66"/>
  <c r="F765" i="66"/>
  <c r="E743" i="66"/>
  <c r="M742" i="66"/>
  <c r="M732" i="66" s="1"/>
  <c r="J742" i="66"/>
  <c r="J739" i="66" s="1"/>
  <c r="I742" i="66"/>
  <c r="I739" i="66" s="1"/>
  <c r="H742" i="66"/>
  <c r="H739" i="66" s="1"/>
  <c r="G742" i="66"/>
  <c r="F742" i="66"/>
  <c r="F739" i="66" s="1"/>
  <c r="E741" i="66"/>
  <c r="E740" i="66"/>
  <c r="Q739" i="66"/>
  <c r="P739" i="66"/>
  <c r="O739" i="66"/>
  <c r="N739" i="66"/>
  <c r="L739" i="66"/>
  <c r="K739" i="66"/>
  <c r="E738" i="66"/>
  <c r="J737" i="66"/>
  <c r="I737" i="66"/>
  <c r="I732" i="66" s="1"/>
  <c r="H737" i="66"/>
  <c r="H732" i="66" s="1"/>
  <c r="G737" i="66"/>
  <c r="F737" i="66"/>
  <c r="E736" i="66"/>
  <c r="E735" i="66"/>
  <c r="Q734" i="66"/>
  <c r="P734" i="66"/>
  <c r="O734" i="66"/>
  <c r="N734" i="66"/>
  <c r="M734" i="66"/>
  <c r="L734" i="66"/>
  <c r="K734" i="66"/>
  <c r="E723" i="66"/>
  <c r="P719" i="66"/>
  <c r="N719" i="66"/>
  <c r="M722" i="66"/>
  <c r="L722" i="66"/>
  <c r="L719" i="66" s="1"/>
  <c r="K722" i="66"/>
  <c r="K719" i="66" s="1"/>
  <c r="J722" i="66"/>
  <c r="J719" i="66" s="1"/>
  <c r="I722" i="66"/>
  <c r="I719" i="66" s="1"/>
  <c r="H722" i="66"/>
  <c r="H719" i="66" s="1"/>
  <c r="G722" i="66"/>
  <c r="G719" i="66" s="1"/>
  <c r="F722" i="66"/>
  <c r="E721" i="66"/>
  <c r="E720" i="66"/>
  <c r="Q719" i="66"/>
  <c r="O719" i="66"/>
  <c r="M719" i="66"/>
  <c r="E718" i="66"/>
  <c r="Q714" i="66"/>
  <c r="O714" i="66"/>
  <c r="M717" i="66"/>
  <c r="M714" i="66" s="1"/>
  <c r="L717" i="66"/>
  <c r="L714" i="66" s="1"/>
  <c r="K717" i="66"/>
  <c r="K714" i="66" s="1"/>
  <c r="J717" i="66"/>
  <c r="J714" i="66" s="1"/>
  <c r="I717" i="66"/>
  <c r="I714" i="66" s="1"/>
  <c r="H717" i="66"/>
  <c r="H714" i="66" s="1"/>
  <c r="G717" i="66"/>
  <c r="F717" i="66"/>
  <c r="F714" i="66" s="1"/>
  <c r="E716" i="66"/>
  <c r="E715" i="66"/>
  <c r="P714" i="66"/>
  <c r="N714" i="66"/>
  <c r="E713" i="66"/>
  <c r="Q709" i="66"/>
  <c r="P709" i="66"/>
  <c r="N709" i="66"/>
  <c r="M712" i="66"/>
  <c r="M709" i="66" s="1"/>
  <c r="L712" i="66"/>
  <c r="L709" i="66" s="1"/>
  <c r="K712" i="66"/>
  <c r="K709" i="66" s="1"/>
  <c r="J712" i="66"/>
  <c r="J709" i="66" s="1"/>
  <c r="I712" i="66"/>
  <c r="I709" i="66" s="1"/>
  <c r="H712" i="66"/>
  <c r="H709" i="66" s="1"/>
  <c r="G712" i="66"/>
  <c r="G709" i="66" s="1"/>
  <c r="F712" i="66"/>
  <c r="F709" i="66" s="1"/>
  <c r="E711" i="66"/>
  <c r="E710" i="66"/>
  <c r="O709" i="66"/>
  <c r="E708" i="66"/>
  <c r="O704" i="66"/>
  <c r="M707" i="66"/>
  <c r="L707" i="66"/>
  <c r="L704" i="66" s="1"/>
  <c r="K707" i="66"/>
  <c r="K704" i="66" s="1"/>
  <c r="J707" i="66"/>
  <c r="J704" i="66" s="1"/>
  <c r="I707" i="66"/>
  <c r="H707" i="66"/>
  <c r="H704" i="66" s="1"/>
  <c r="G707" i="66"/>
  <c r="G704" i="66" s="1"/>
  <c r="F707" i="66"/>
  <c r="F704" i="66" s="1"/>
  <c r="E706" i="66"/>
  <c r="E705" i="66"/>
  <c r="P704" i="66"/>
  <c r="N704" i="66"/>
  <c r="E703" i="66"/>
  <c r="P699" i="66"/>
  <c r="O699" i="66"/>
  <c r="M702" i="66"/>
  <c r="L702" i="66"/>
  <c r="K702" i="66"/>
  <c r="J702" i="66"/>
  <c r="I702" i="66"/>
  <c r="H702" i="66"/>
  <c r="G702" i="66"/>
  <c r="F702" i="66"/>
  <c r="E701" i="66"/>
  <c r="E700" i="66"/>
  <c r="Q699" i="66"/>
  <c r="E693" i="66"/>
  <c r="E692" i="66"/>
  <c r="E691" i="66"/>
  <c r="E690" i="66"/>
  <c r="Q689" i="66"/>
  <c r="P689" i="66"/>
  <c r="O689" i="66"/>
  <c r="N689" i="66"/>
  <c r="M689" i="66"/>
  <c r="L689" i="66"/>
  <c r="K689" i="66"/>
  <c r="J689" i="66"/>
  <c r="I689" i="66"/>
  <c r="H689" i="66"/>
  <c r="G689" i="66"/>
  <c r="F689" i="66"/>
  <c r="E688" i="66"/>
  <c r="K687" i="66"/>
  <c r="K684" i="66" s="1"/>
  <c r="I687" i="66"/>
  <c r="I684" i="66" s="1"/>
  <c r="H687" i="66"/>
  <c r="E686" i="66"/>
  <c r="E685" i="66"/>
  <c r="Q684" i="66"/>
  <c r="P684" i="66"/>
  <c r="O684" i="66"/>
  <c r="N684" i="66"/>
  <c r="M684" i="66"/>
  <c r="L684" i="66"/>
  <c r="J684" i="66"/>
  <c r="G684" i="66"/>
  <c r="F684" i="66"/>
  <c r="E683" i="66"/>
  <c r="K682" i="66"/>
  <c r="K679" i="66" s="1"/>
  <c r="I682" i="66"/>
  <c r="I679" i="66" s="1"/>
  <c r="H682" i="66"/>
  <c r="E681" i="66"/>
  <c r="E680" i="66"/>
  <c r="Q679" i="66"/>
  <c r="P679" i="66"/>
  <c r="O679" i="66"/>
  <c r="N679" i="66"/>
  <c r="M679" i="66"/>
  <c r="L679" i="66"/>
  <c r="J679" i="66"/>
  <c r="G679" i="66"/>
  <c r="F679" i="66"/>
  <c r="E678" i="66"/>
  <c r="K677" i="66"/>
  <c r="K674" i="66" s="1"/>
  <c r="I677" i="66"/>
  <c r="I674" i="66" s="1"/>
  <c r="H677" i="66"/>
  <c r="E676" i="66"/>
  <c r="E675" i="66"/>
  <c r="Q674" i="66"/>
  <c r="P674" i="66"/>
  <c r="O674" i="66"/>
  <c r="N674" i="66"/>
  <c r="M674" i="66"/>
  <c r="L674" i="66"/>
  <c r="J674" i="66"/>
  <c r="G674" i="66"/>
  <c r="F674" i="66"/>
  <c r="E673" i="66"/>
  <c r="K672" i="66"/>
  <c r="K669" i="66" s="1"/>
  <c r="I672" i="66"/>
  <c r="I669" i="66" s="1"/>
  <c r="H672" i="66"/>
  <c r="E671" i="66"/>
  <c r="E670" i="66"/>
  <c r="Q669" i="66"/>
  <c r="P669" i="66"/>
  <c r="O669" i="66"/>
  <c r="N669" i="66"/>
  <c r="M669" i="66"/>
  <c r="L669" i="66"/>
  <c r="J669" i="66"/>
  <c r="G669" i="66"/>
  <c r="F669" i="66"/>
  <c r="E668" i="66"/>
  <c r="K667" i="66"/>
  <c r="K664" i="66" s="1"/>
  <c r="I667" i="66"/>
  <c r="I664" i="66" s="1"/>
  <c r="H667" i="66"/>
  <c r="E666" i="66"/>
  <c r="E665" i="66"/>
  <c r="Q664" i="66"/>
  <c r="P664" i="66"/>
  <c r="O664" i="66"/>
  <c r="N664" i="66"/>
  <c r="M664" i="66"/>
  <c r="L664" i="66"/>
  <c r="J664" i="66"/>
  <c r="G664" i="66"/>
  <c r="F664" i="66"/>
  <c r="E663" i="66"/>
  <c r="K662" i="66"/>
  <c r="K659" i="66" s="1"/>
  <c r="I662" i="66"/>
  <c r="I659" i="66" s="1"/>
  <c r="H662" i="66"/>
  <c r="E661" i="66"/>
  <c r="E660" i="66"/>
  <c r="Q659" i="66"/>
  <c r="P659" i="66"/>
  <c r="O659" i="66"/>
  <c r="N659" i="66"/>
  <c r="M659" i="66"/>
  <c r="L659" i="66"/>
  <c r="J659" i="66"/>
  <c r="G659" i="66"/>
  <c r="F659" i="66"/>
  <c r="E658" i="66"/>
  <c r="K657" i="66"/>
  <c r="K654" i="66" s="1"/>
  <c r="J657" i="66"/>
  <c r="J654" i="66" s="1"/>
  <c r="I657" i="66"/>
  <c r="I654" i="66" s="1"/>
  <c r="H657" i="66"/>
  <c r="H654" i="66" s="1"/>
  <c r="E656" i="66"/>
  <c r="E655" i="66"/>
  <c r="Q654" i="66"/>
  <c r="P654" i="66"/>
  <c r="O654" i="66"/>
  <c r="N654" i="66"/>
  <c r="M654" i="66"/>
  <c r="L654" i="66"/>
  <c r="G654" i="66"/>
  <c r="F654" i="66"/>
  <c r="E653" i="66"/>
  <c r="J652" i="66"/>
  <c r="J649" i="66" s="1"/>
  <c r="I652" i="66"/>
  <c r="E651" i="66"/>
  <c r="E650" i="66"/>
  <c r="Q649" i="66"/>
  <c r="P649" i="66"/>
  <c r="O649" i="66"/>
  <c r="N649" i="66"/>
  <c r="M649" i="66"/>
  <c r="L649" i="66"/>
  <c r="K649" i="66"/>
  <c r="H649" i="66"/>
  <c r="G649" i="66"/>
  <c r="F649" i="66"/>
  <c r="E648" i="66"/>
  <c r="K647" i="66"/>
  <c r="J647" i="66"/>
  <c r="J644" i="66" s="1"/>
  <c r="I647" i="66"/>
  <c r="H647" i="66"/>
  <c r="H644" i="66" s="1"/>
  <c r="E646" i="66"/>
  <c r="E645" i="66"/>
  <c r="Q644" i="66"/>
  <c r="P644" i="66"/>
  <c r="O644" i="66"/>
  <c r="N644" i="66"/>
  <c r="M644" i="66"/>
  <c r="L644" i="66"/>
  <c r="G644" i="66"/>
  <c r="F644" i="66"/>
  <c r="E643" i="66"/>
  <c r="J642" i="66"/>
  <c r="J639" i="66" s="1"/>
  <c r="I642" i="66"/>
  <c r="I639" i="66" s="1"/>
  <c r="H642" i="66"/>
  <c r="H639" i="66" s="1"/>
  <c r="E641" i="66"/>
  <c r="E640" i="66"/>
  <c r="Q639" i="66"/>
  <c r="P639" i="66"/>
  <c r="O639" i="66"/>
  <c r="N639" i="66"/>
  <c r="M639" i="66"/>
  <c r="L639" i="66"/>
  <c r="K639" i="66"/>
  <c r="G639" i="66"/>
  <c r="F639" i="66"/>
  <c r="E638" i="66"/>
  <c r="I637" i="66"/>
  <c r="I634" i="66" s="1"/>
  <c r="H637" i="66"/>
  <c r="E636" i="66"/>
  <c r="E635" i="66"/>
  <c r="Q634" i="66"/>
  <c r="P634" i="66"/>
  <c r="O634" i="66"/>
  <c r="N634" i="66"/>
  <c r="M634" i="66"/>
  <c r="L634" i="66"/>
  <c r="K634" i="66"/>
  <c r="J634" i="66"/>
  <c r="G634" i="66"/>
  <c r="F634" i="66"/>
  <c r="Q633" i="66"/>
  <c r="P633" i="66"/>
  <c r="O633" i="66"/>
  <c r="N633" i="66"/>
  <c r="M633" i="66"/>
  <c r="L633" i="66"/>
  <c r="K633" i="66"/>
  <c r="J633" i="66"/>
  <c r="I633" i="66"/>
  <c r="H633" i="66"/>
  <c r="G633" i="66"/>
  <c r="F633" i="66"/>
  <c r="Q632" i="66"/>
  <c r="P632" i="66"/>
  <c r="O632" i="66"/>
  <c r="N632" i="66"/>
  <c r="M632" i="66"/>
  <c r="L632" i="66"/>
  <c r="G632" i="66"/>
  <c r="F632" i="66"/>
  <c r="Q631" i="66"/>
  <c r="P631" i="66"/>
  <c r="O631" i="66"/>
  <c r="M631" i="66"/>
  <c r="L631" i="66"/>
  <c r="K631" i="66"/>
  <c r="J631" i="66"/>
  <c r="I631" i="66"/>
  <c r="H631" i="66"/>
  <c r="G631" i="66"/>
  <c r="F631" i="66"/>
  <c r="Q630" i="66"/>
  <c r="P630" i="66"/>
  <c r="O630" i="66"/>
  <c r="N630" i="66"/>
  <c r="M630" i="66"/>
  <c r="L630" i="66"/>
  <c r="K630" i="66"/>
  <c r="J630" i="66"/>
  <c r="I630" i="66"/>
  <c r="H630" i="66"/>
  <c r="G630" i="66"/>
  <c r="F630" i="66"/>
  <c r="E613" i="66"/>
  <c r="H612" i="66"/>
  <c r="E612" i="66" s="1"/>
  <c r="E611" i="66"/>
  <c r="E610" i="66"/>
  <c r="Q609" i="66"/>
  <c r="P609" i="66"/>
  <c r="O609" i="66"/>
  <c r="N609" i="66"/>
  <c r="M609" i="66"/>
  <c r="L609" i="66"/>
  <c r="K609" i="66"/>
  <c r="J609" i="66"/>
  <c r="I609" i="66"/>
  <c r="G609" i="66"/>
  <c r="F609" i="66"/>
  <c r="E608" i="66"/>
  <c r="H607" i="66"/>
  <c r="E606" i="66"/>
  <c r="E605" i="66"/>
  <c r="Q604" i="66"/>
  <c r="P604" i="66"/>
  <c r="O604" i="66"/>
  <c r="N604" i="66"/>
  <c r="M604" i="66"/>
  <c r="L604" i="66"/>
  <c r="K604" i="66"/>
  <c r="J604" i="66"/>
  <c r="I604" i="66"/>
  <c r="G604" i="66"/>
  <c r="F604" i="66"/>
  <c r="E603" i="66"/>
  <c r="E602" i="66"/>
  <c r="E601" i="66"/>
  <c r="E600" i="66"/>
  <c r="Q599" i="66"/>
  <c r="P599" i="66"/>
  <c r="O599" i="66"/>
  <c r="N599" i="66"/>
  <c r="M599" i="66"/>
  <c r="L599" i="66"/>
  <c r="K599" i="66"/>
  <c r="J599" i="66"/>
  <c r="I599" i="66"/>
  <c r="H599" i="66"/>
  <c r="G599" i="66"/>
  <c r="F599" i="66"/>
  <c r="E588" i="66"/>
  <c r="Q584" i="66"/>
  <c r="P584" i="66"/>
  <c r="M587" i="66"/>
  <c r="L587" i="66"/>
  <c r="L584" i="66" s="1"/>
  <c r="K587" i="66"/>
  <c r="K584" i="66" s="1"/>
  <c r="J587" i="66"/>
  <c r="J584" i="66" s="1"/>
  <c r="I587" i="66"/>
  <c r="I584" i="66" s="1"/>
  <c r="H587" i="66"/>
  <c r="H584" i="66" s="1"/>
  <c r="G587" i="66"/>
  <c r="G584" i="66" s="1"/>
  <c r="F587" i="66"/>
  <c r="E586" i="66"/>
  <c r="E585" i="66"/>
  <c r="O584" i="66"/>
  <c r="N584" i="66"/>
  <c r="M584" i="66"/>
  <c r="E583" i="66"/>
  <c r="Q579" i="66"/>
  <c r="P579" i="66"/>
  <c r="M582" i="66"/>
  <c r="M579" i="66" s="1"/>
  <c r="L582" i="66"/>
  <c r="L579" i="66" s="1"/>
  <c r="K582" i="66"/>
  <c r="K579" i="66" s="1"/>
  <c r="J582" i="66"/>
  <c r="J579" i="66" s="1"/>
  <c r="I582" i="66"/>
  <c r="I579" i="66" s="1"/>
  <c r="H582" i="66"/>
  <c r="G582" i="66"/>
  <c r="G579" i="66" s="1"/>
  <c r="F582" i="66"/>
  <c r="F579" i="66" s="1"/>
  <c r="E581" i="66"/>
  <c r="E580" i="66"/>
  <c r="O579" i="66"/>
  <c r="N579" i="66"/>
  <c r="E578" i="66"/>
  <c r="Q574" i="66"/>
  <c r="N574" i="66"/>
  <c r="M577" i="66"/>
  <c r="M574" i="66" s="1"/>
  <c r="L577" i="66"/>
  <c r="L574" i="66" s="1"/>
  <c r="K577" i="66"/>
  <c r="K574" i="66" s="1"/>
  <c r="J577" i="66"/>
  <c r="J574" i="66" s="1"/>
  <c r="I577" i="66"/>
  <c r="I574" i="66" s="1"/>
  <c r="H577" i="66"/>
  <c r="H574" i="66" s="1"/>
  <c r="G577" i="66"/>
  <c r="G574" i="66" s="1"/>
  <c r="F577" i="66"/>
  <c r="E576" i="66"/>
  <c r="E575" i="66"/>
  <c r="P574" i="66"/>
  <c r="O574" i="66"/>
  <c r="E573" i="66"/>
  <c r="Q569" i="66"/>
  <c r="O569" i="66"/>
  <c r="M572" i="66"/>
  <c r="M569" i="66" s="1"/>
  <c r="L572" i="66"/>
  <c r="L569" i="66" s="1"/>
  <c r="K572" i="66"/>
  <c r="K569" i="66" s="1"/>
  <c r="J572" i="66"/>
  <c r="J569" i="66" s="1"/>
  <c r="I572" i="66"/>
  <c r="I569" i="66" s="1"/>
  <c r="H572" i="66"/>
  <c r="H569" i="66" s="1"/>
  <c r="G572" i="66"/>
  <c r="G569" i="66" s="1"/>
  <c r="F572" i="66"/>
  <c r="F569" i="66" s="1"/>
  <c r="E571" i="66"/>
  <c r="E570" i="66"/>
  <c r="P569" i="66"/>
  <c r="N569" i="66"/>
  <c r="E568" i="66"/>
  <c r="Q564" i="66"/>
  <c r="P564" i="66"/>
  <c r="M567" i="66"/>
  <c r="M564" i="66" s="1"/>
  <c r="L567" i="66"/>
  <c r="L564" i="66" s="1"/>
  <c r="K567" i="66"/>
  <c r="K564" i="66" s="1"/>
  <c r="J567" i="66"/>
  <c r="J564" i="66" s="1"/>
  <c r="I567" i="66"/>
  <c r="I564" i="66" s="1"/>
  <c r="H567" i="66"/>
  <c r="H564" i="66" s="1"/>
  <c r="G567" i="66"/>
  <c r="G564" i="66" s="1"/>
  <c r="F567" i="66"/>
  <c r="F564" i="66" s="1"/>
  <c r="E566" i="66"/>
  <c r="E565" i="66"/>
  <c r="O564" i="66"/>
  <c r="N564" i="66"/>
  <c r="E563" i="66"/>
  <c r="Q559" i="66"/>
  <c r="N559" i="66"/>
  <c r="M562" i="66"/>
  <c r="M559" i="66" s="1"/>
  <c r="L562" i="66"/>
  <c r="L559" i="66" s="1"/>
  <c r="K562" i="66"/>
  <c r="K559" i="66" s="1"/>
  <c r="J562" i="66"/>
  <c r="J559" i="66" s="1"/>
  <c r="I562" i="66"/>
  <c r="I559" i="66" s="1"/>
  <c r="H562" i="66"/>
  <c r="H559" i="66" s="1"/>
  <c r="G562" i="66"/>
  <c r="G559" i="66" s="1"/>
  <c r="F562" i="66"/>
  <c r="F559" i="66" s="1"/>
  <c r="E561" i="66"/>
  <c r="E560" i="66"/>
  <c r="P559" i="66"/>
  <c r="O559" i="66"/>
  <c r="E558" i="66"/>
  <c r="O554" i="66"/>
  <c r="N554" i="66"/>
  <c r="M557" i="66"/>
  <c r="M554" i="66" s="1"/>
  <c r="L557" i="66"/>
  <c r="K557" i="66"/>
  <c r="K554" i="66" s="1"/>
  <c r="J557" i="66"/>
  <c r="J554" i="66" s="1"/>
  <c r="I557" i="66"/>
  <c r="I554" i="66" s="1"/>
  <c r="H557" i="66"/>
  <c r="H554" i="66" s="1"/>
  <c r="G557" i="66"/>
  <c r="G554" i="66" s="1"/>
  <c r="F557" i="66"/>
  <c r="E556" i="66"/>
  <c r="E555" i="66"/>
  <c r="Q554" i="66"/>
  <c r="P554" i="66"/>
  <c r="L554" i="66"/>
  <c r="E553" i="66"/>
  <c r="O549" i="66"/>
  <c r="N549" i="66"/>
  <c r="M552" i="66"/>
  <c r="M549" i="66" s="1"/>
  <c r="L552" i="66"/>
  <c r="L549" i="66" s="1"/>
  <c r="K552" i="66"/>
  <c r="K549" i="66" s="1"/>
  <c r="J552" i="66"/>
  <c r="J549" i="66" s="1"/>
  <c r="I552" i="66"/>
  <c r="I549" i="66" s="1"/>
  <c r="H552" i="66"/>
  <c r="H549" i="66" s="1"/>
  <c r="G552" i="66"/>
  <c r="G549" i="66" s="1"/>
  <c r="F552" i="66"/>
  <c r="E551" i="66"/>
  <c r="E550" i="66"/>
  <c r="Q549" i="66"/>
  <c r="P549" i="66"/>
  <c r="E548" i="66"/>
  <c r="Q547" i="66"/>
  <c r="Q544" i="66" s="1"/>
  <c r="P547" i="66"/>
  <c r="P544" i="66" s="1"/>
  <c r="O547" i="66"/>
  <c r="O544" i="66" s="1"/>
  <c r="N547" i="66"/>
  <c r="N544" i="66" s="1"/>
  <c r="M547" i="66"/>
  <c r="M544" i="66" s="1"/>
  <c r="L547" i="66"/>
  <c r="L544" i="66" s="1"/>
  <c r="K547" i="66"/>
  <c r="K544" i="66" s="1"/>
  <c r="J547" i="66"/>
  <c r="J544" i="66" s="1"/>
  <c r="I547" i="66"/>
  <c r="I544" i="66" s="1"/>
  <c r="H547" i="66"/>
  <c r="H544" i="66" s="1"/>
  <c r="G547" i="66"/>
  <c r="G544" i="66" s="1"/>
  <c r="F547" i="66"/>
  <c r="E546" i="66"/>
  <c r="E545" i="66"/>
  <c r="E543" i="66"/>
  <c r="Q542" i="66"/>
  <c r="P542" i="66"/>
  <c r="P539" i="66" s="1"/>
  <c r="O542" i="66"/>
  <c r="N542" i="66"/>
  <c r="M542" i="66"/>
  <c r="M539" i="66" s="1"/>
  <c r="L542" i="66"/>
  <c r="L539" i="66" s="1"/>
  <c r="K542" i="66"/>
  <c r="K539" i="66" s="1"/>
  <c r="J542" i="66"/>
  <c r="J539" i="66" s="1"/>
  <c r="I542" i="66"/>
  <c r="I539" i="66" s="1"/>
  <c r="H542" i="66"/>
  <c r="H539" i="66" s="1"/>
  <c r="G542" i="66"/>
  <c r="G539" i="66" s="1"/>
  <c r="F542" i="66"/>
  <c r="F539" i="66" s="1"/>
  <c r="E541" i="66"/>
  <c r="E540" i="66"/>
  <c r="E538" i="66"/>
  <c r="P534" i="66"/>
  <c r="O534" i="66"/>
  <c r="M537" i="66"/>
  <c r="M534" i="66" s="1"/>
  <c r="L537" i="66"/>
  <c r="L534" i="66" s="1"/>
  <c r="K537" i="66"/>
  <c r="K534" i="66" s="1"/>
  <c r="J537" i="66"/>
  <c r="I537" i="66"/>
  <c r="I534" i="66" s="1"/>
  <c r="H537" i="66"/>
  <c r="H534" i="66" s="1"/>
  <c r="G537" i="66"/>
  <c r="G534" i="66" s="1"/>
  <c r="F537" i="66"/>
  <c r="E536" i="66"/>
  <c r="E535" i="66"/>
  <c r="Q534" i="66"/>
  <c r="E533" i="66"/>
  <c r="P529" i="66"/>
  <c r="O529" i="66"/>
  <c r="M532" i="66"/>
  <c r="L532" i="66"/>
  <c r="L529" i="66" s="1"/>
  <c r="K532" i="66"/>
  <c r="K529" i="66" s="1"/>
  <c r="J532" i="66"/>
  <c r="J529" i="66" s="1"/>
  <c r="I532" i="66"/>
  <c r="I529" i="66" s="1"/>
  <c r="H532" i="66"/>
  <c r="H529" i="66" s="1"/>
  <c r="G532" i="66"/>
  <c r="G529" i="66" s="1"/>
  <c r="F532" i="66"/>
  <c r="F529" i="66" s="1"/>
  <c r="E531" i="66"/>
  <c r="E530" i="66"/>
  <c r="Q529" i="66"/>
  <c r="N529" i="66"/>
  <c r="M529" i="66"/>
  <c r="E528" i="66"/>
  <c r="O524" i="66"/>
  <c r="M527" i="66"/>
  <c r="M524" i="66" s="1"/>
  <c r="L527" i="66"/>
  <c r="K527" i="66"/>
  <c r="K524" i="66" s="1"/>
  <c r="J527" i="66"/>
  <c r="J524" i="66" s="1"/>
  <c r="I527" i="66"/>
  <c r="I524" i="66" s="1"/>
  <c r="H527" i="66"/>
  <c r="G527" i="66"/>
  <c r="G524" i="66" s="1"/>
  <c r="F527" i="66"/>
  <c r="F524" i="66" s="1"/>
  <c r="E526" i="66"/>
  <c r="E525" i="66"/>
  <c r="Q524" i="66"/>
  <c r="N524" i="66"/>
  <c r="E523" i="66"/>
  <c r="P519" i="66"/>
  <c r="M522" i="66"/>
  <c r="L522" i="66"/>
  <c r="L519" i="66" s="1"/>
  <c r="K522" i="66"/>
  <c r="K519" i="66" s="1"/>
  <c r="J522" i="66"/>
  <c r="I522" i="66"/>
  <c r="H522" i="66"/>
  <c r="H519" i="66" s="1"/>
  <c r="G522" i="66"/>
  <c r="F522" i="66"/>
  <c r="F519" i="66" s="1"/>
  <c r="E521" i="66"/>
  <c r="E520" i="66"/>
  <c r="O519" i="66"/>
  <c r="N519" i="66"/>
  <c r="E518" i="66"/>
  <c r="L517" i="66"/>
  <c r="K517" i="66"/>
  <c r="F517" i="66"/>
  <c r="F514" i="66" s="1"/>
  <c r="E516" i="66"/>
  <c r="E515" i="66"/>
  <c r="Q514" i="66"/>
  <c r="P514" i="66"/>
  <c r="O514" i="66"/>
  <c r="N514" i="66"/>
  <c r="M514" i="66"/>
  <c r="J514" i="66"/>
  <c r="I514" i="66"/>
  <c r="H514" i="66"/>
  <c r="G514" i="66"/>
  <c r="E513" i="66"/>
  <c r="E512" i="66"/>
  <c r="E511" i="66"/>
  <c r="E510" i="66"/>
  <c r="Q509" i="66"/>
  <c r="P509" i="66"/>
  <c r="O509" i="66"/>
  <c r="N509" i="66"/>
  <c r="M509" i="66"/>
  <c r="L509" i="66"/>
  <c r="K509" i="66"/>
  <c r="J509" i="66"/>
  <c r="I509" i="66"/>
  <c r="H509" i="66"/>
  <c r="G509" i="66"/>
  <c r="F509" i="66"/>
  <c r="E505" i="66"/>
  <c r="E498" i="66"/>
  <c r="M497" i="66"/>
  <c r="M494" i="66" s="1"/>
  <c r="L497" i="66"/>
  <c r="L494" i="66" s="1"/>
  <c r="F497" i="66"/>
  <c r="F494" i="66" s="1"/>
  <c r="E496" i="66"/>
  <c r="E495" i="66"/>
  <c r="Q494" i="66"/>
  <c r="P494" i="66"/>
  <c r="O494" i="66"/>
  <c r="N494" i="66"/>
  <c r="K494" i="66"/>
  <c r="J494" i="66"/>
  <c r="I494" i="66"/>
  <c r="H494" i="66"/>
  <c r="G494" i="66"/>
  <c r="E493" i="66"/>
  <c r="F492" i="66"/>
  <c r="F489" i="66" s="1"/>
  <c r="E491" i="66"/>
  <c r="E490" i="66"/>
  <c r="Q489" i="66"/>
  <c r="P489" i="66"/>
  <c r="O489" i="66"/>
  <c r="N489" i="66"/>
  <c r="M489" i="66"/>
  <c r="L489" i="66"/>
  <c r="K489" i="66"/>
  <c r="J489" i="66"/>
  <c r="I489" i="66"/>
  <c r="H489" i="66"/>
  <c r="G489" i="66"/>
  <c r="E488" i="66"/>
  <c r="F487" i="66"/>
  <c r="E486" i="66"/>
  <c r="E485" i="66"/>
  <c r="Q484" i="66"/>
  <c r="P484" i="66"/>
  <c r="O484" i="66"/>
  <c r="N484" i="66"/>
  <c r="M484" i="66"/>
  <c r="L484" i="66"/>
  <c r="K484" i="66"/>
  <c r="J484" i="66"/>
  <c r="I484" i="66"/>
  <c r="H484" i="66"/>
  <c r="G484" i="66"/>
  <c r="E483" i="66"/>
  <c r="Q482" i="66"/>
  <c r="Q479" i="66" s="1"/>
  <c r="P482" i="66"/>
  <c r="P479" i="66" s="1"/>
  <c r="O482" i="66"/>
  <c r="O479" i="66" s="1"/>
  <c r="N482" i="66"/>
  <c r="N479" i="66" s="1"/>
  <c r="M482" i="66"/>
  <c r="M479" i="66" s="1"/>
  <c r="L482" i="66"/>
  <c r="L479" i="66" s="1"/>
  <c r="K482" i="66"/>
  <c r="K479" i="66" s="1"/>
  <c r="J482" i="66"/>
  <c r="J479" i="66" s="1"/>
  <c r="I482" i="66"/>
  <c r="I479" i="66" s="1"/>
  <c r="H482" i="66"/>
  <c r="H479" i="66" s="1"/>
  <c r="G482" i="66"/>
  <c r="G479" i="66" s="1"/>
  <c r="F482" i="66"/>
  <c r="E481" i="66"/>
  <c r="E480" i="66"/>
  <c r="E478" i="66"/>
  <c r="Q477" i="66"/>
  <c r="Q474" i="66" s="1"/>
  <c r="P477" i="66"/>
  <c r="P474" i="66" s="1"/>
  <c r="O477" i="66"/>
  <c r="N477" i="66"/>
  <c r="N474" i="66" s="1"/>
  <c r="M477" i="66"/>
  <c r="M474" i="66" s="1"/>
  <c r="L477" i="66"/>
  <c r="L474" i="66" s="1"/>
  <c r="K477" i="66"/>
  <c r="K474" i="66" s="1"/>
  <c r="J477" i="66"/>
  <c r="J474" i="66" s="1"/>
  <c r="I477" i="66"/>
  <c r="I474" i="66" s="1"/>
  <c r="H477" i="66"/>
  <c r="H474" i="66" s="1"/>
  <c r="G477" i="66"/>
  <c r="G474" i="66" s="1"/>
  <c r="F477" i="66"/>
  <c r="F474" i="66" s="1"/>
  <c r="E476" i="66"/>
  <c r="E475" i="66"/>
  <c r="O474" i="66"/>
  <c r="E473" i="66"/>
  <c r="N472" i="66"/>
  <c r="N469" i="66" s="1"/>
  <c r="M472" i="66"/>
  <c r="L472" i="66"/>
  <c r="K472" i="66"/>
  <c r="K469" i="66" s="1"/>
  <c r="J472" i="66"/>
  <c r="J469" i="66" s="1"/>
  <c r="H472" i="66"/>
  <c r="H469" i="66" s="1"/>
  <c r="G472" i="66"/>
  <c r="F472" i="66"/>
  <c r="E471" i="66"/>
  <c r="E470" i="66"/>
  <c r="Q469" i="66"/>
  <c r="P469" i="66"/>
  <c r="O469" i="66"/>
  <c r="M469" i="66"/>
  <c r="L469" i="66"/>
  <c r="I469" i="66"/>
  <c r="E468" i="66"/>
  <c r="E467" i="66"/>
  <c r="E466" i="66"/>
  <c r="E465" i="66"/>
  <c r="Q464" i="66"/>
  <c r="P464" i="66"/>
  <c r="O464" i="66"/>
  <c r="N464" i="66"/>
  <c r="M464" i="66"/>
  <c r="L464" i="66"/>
  <c r="K464" i="66"/>
  <c r="J464" i="66"/>
  <c r="I464" i="66"/>
  <c r="H464" i="66"/>
  <c r="G464" i="66"/>
  <c r="F464" i="66"/>
  <c r="E463" i="66"/>
  <c r="Q462" i="66"/>
  <c r="P462" i="66"/>
  <c r="O462" i="66"/>
  <c r="N462" i="66"/>
  <c r="M462" i="66"/>
  <c r="L462" i="66"/>
  <c r="L459" i="66" s="1"/>
  <c r="K462" i="66"/>
  <c r="K459" i="66" s="1"/>
  <c r="J462" i="66"/>
  <c r="J459" i="66" s="1"/>
  <c r="I462" i="66"/>
  <c r="I459" i="66" s="1"/>
  <c r="H462" i="66"/>
  <c r="H459" i="66" s="1"/>
  <c r="F462" i="66"/>
  <c r="E461" i="66"/>
  <c r="E460" i="66"/>
  <c r="G459" i="66"/>
  <c r="E458" i="66"/>
  <c r="F457" i="66"/>
  <c r="E457" i="66" s="1"/>
  <c r="E456" i="66"/>
  <c r="E455" i="66"/>
  <c r="Q454" i="66"/>
  <c r="P454" i="66"/>
  <c r="O454" i="66"/>
  <c r="N454" i="66"/>
  <c r="M454" i="66"/>
  <c r="L454" i="66"/>
  <c r="K454" i="66"/>
  <c r="J454" i="66"/>
  <c r="I454" i="66"/>
  <c r="H454" i="66"/>
  <c r="G454" i="66"/>
  <c r="E453" i="66"/>
  <c r="F452" i="66"/>
  <c r="E452" i="66" s="1"/>
  <c r="E451" i="66"/>
  <c r="E450" i="66"/>
  <c r="Q449" i="66"/>
  <c r="P449" i="66"/>
  <c r="O449" i="66"/>
  <c r="N449" i="66"/>
  <c r="M449" i="66"/>
  <c r="L449" i="66"/>
  <c r="K449" i="66"/>
  <c r="J449" i="66"/>
  <c r="I449" i="66"/>
  <c r="H449" i="66"/>
  <c r="G449" i="66"/>
  <c r="E448" i="66"/>
  <c r="E447" i="66"/>
  <c r="E446" i="66"/>
  <c r="E445" i="66"/>
  <c r="Q444" i="66"/>
  <c r="P444" i="66"/>
  <c r="O444" i="66"/>
  <c r="N444" i="66"/>
  <c r="M444" i="66"/>
  <c r="L444" i="66"/>
  <c r="K444" i="66"/>
  <c r="J444" i="66"/>
  <c r="I444" i="66"/>
  <c r="H444" i="66"/>
  <c r="G444" i="66"/>
  <c r="F444" i="66"/>
  <c r="E443" i="66"/>
  <c r="L442" i="66"/>
  <c r="L439" i="66" s="1"/>
  <c r="I442" i="66"/>
  <c r="I439" i="66" s="1"/>
  <c r="H442" i="66"/>
  <c r="F442" i="66"/>
  <c r="F439" i="66" s="1"/>
  <c r="E441" i="66"/>
  <c r="E440" i="66"/>
  <c r="Q439" i="66"/>
  <c r="P439" i="66"/>
  <c r="O439" i="66"/>
  <c r="N439" i="66"/>
  <c r="M439" i="66"/>
  <c r="K439" i="66"/>
  <c r="J439" i="66"/>
  <c r="G439" i="66"/>
  <c r="E438" i="66"/>
  <c r="J437" i="66"/>
  <c r="J434" i="66" s="1"/>
  <c r="H437" i="66"/>
  <c r="H434" i="66" s="1"/>
  <c r="F437" i="66"/>
  <c r="E436" i="66"/>
  <c r="E435" i="66"/>
  <c r="Q434" i="66"/>
  <c r="P434" i="66"/>
  <c r="O434" i="66"/>
  <c r="N434" i="66"/>
  <c r="M434" i="66"/>
  <c r="L434" i="66"/>
  <c r="K434" i="66"/>
  <c r="I434" i="66"/>
  <c r="G434" i="66"/>
  <c r="E433" i="66"/>
  <c r="L432" i="66"/>
  <c r="K432" i="66"/>
  <c r="K429" i="66" s="1"/>
  <c r="J432" i="66"/>
  <c r="J429" i="66" s="1"/>
  <c r="I432" i="66"/>
  <c r="I429" i="66" s="1"/>
  <c r="H432" i="66"/>
  <c r="H429" i="66" s="1"/>
  <c r="F432" i="66"/>
  <c r="F429" i="66" s="1"/>
  <c r="E431" i="66"/>
  <c r="E430" i="66"/>
  <c r="Q429" i="66"/>
  <c r="P429" i="66"/>
  <c r="O429" i="66"/>
  <c r="N429" i="66"/>
  <c r="M429" i="66"/>
  <c r="G429" i="66"/>
  <c r="E428" i="66"/>
  <c r="K427" i="66"/>
  <c r="H427" i="66"/>
  <c r="H424" i="66" s="1"/>
  <c r="F427" i="66"/>
  <c r="F424" i="66" s="1"/>
  <c r="E426" i="66"/>
  <c r="E425" i="66"/>
  <c r="Q424" i="66"/>
  <c r="P424" i="66"/>
  <c r="O424" i="66"/>
  <c r="N424" i="66"/>
  <c r="M424" i="66"/>
  <c r="L424" i="66"/>
  <c r="J424" i="66"/>
  <c r="I424" i="66"/>
  <c r="G424" i="66"/>
  <c r="E423" i="66"/>
  <c r="J422" i="66"/>
  <c r="I422" i="66"/>
  <c r="H422" i="66"/>
  <c r="F422" i="66"/>
  <c r="E421" i="66"/>
  <c r="E420" i="66"/>
  <c r="Q419" i="66"/>
  <c r="P419" i="66"/>
  <c r="O419" i="66"/>
  <c r="N419" i="66"/>
  <c r="M419" i="66"/>
  <c r="L419" i="66"/>
  <c r="K419" i="66"/>
  <c r="I419" i="66"/>
  <c r="G419" i="66"/>
  <c r="E418" i="66"/>
  <c r="F417" i="66"/>
  <c r="E416" i="66"/>
  <c r="E415" i="66"/>
  <c r="Q414" i="66"/>
  <c r="P414" i="66"/>
  <c r="O414" i="66"/>
  <c r="N414" i="66"/>
  <c r="M414" i="66"/>
  <c r="L414" i="66"/>
  <c r="K414" i="66"/>
  <c r="J414" i="66"/>
  <c r="I414" i="66"/>
  <c r="H414" i="66"/>
  <c r="G414" i="66"/>
  <c r="E798" i="66"/>
  <c r="E797" i="66"/>
  <c r="E796" i="66"/>
  <c r="E795" i="66"/>
  <c r="Q794" i="66"/>
  <c r="P794" i="66"/>
  <c r="O794" i="66"/>
  <c r="N794" i="66"/>
  <c r="M794" i="66"/>
  <c r="L794" i="66"/>
  <c r="K794" i="66"/>
  <c r="J794" i="66"/>
  <c r="I794" i="66"/>
  <c r="H794" i="66"/>
  <c r="G794" i="66"/>
  <c r="F794" i="66"/>
  <c r="E403" i="66"/>
  <c r="E402" i="66"/>
  <c r="E401" i="66"/>
  <c r="E400" i="66"/>
  <c r="Q399" i="66"/>
  <c r="P399" i="66"/>
  <c r="O399" i="66"/>
  <c r="N399" i="66"/>
  <c r="M399" i="66"/>
  <c r="L399" i="66"/>
  <c r="K399" i="66"/>
  <c r="J399" i="66"/>
  <c r="I399" i="66"/>
  <c r="H399" i="66"/>
  <c r="G399" i="66"/>
  <c r="F399" i="66"/>
  <c r="E398" i="66"/>
  <c r="E397" i="66"/>
  <c r="E396" i="66"/>
  <c r="E395" i="66"/>
  <c r="Q394" i="66"/>
  <c r="P394" i="66"/>
  <c r="O394" i="66"/>
  <c r="N394" i="66"/>
  <c r="M394" i="66"/>
  <c r="L394" i="66"/>
  <c r="K394" i="66"/>
  <c r="J394" i="66"/>
  <c r="I394" i="66"/>
  <c r="H394" i="66"/>
  <c r="G394" i="66"/>
  <c r="F394" i="66"/>
  <c r="E393" i="66"/>
  <c r="E392" i="66"/>
  <c r="E391" i="66"/>
  <c r="E390" i="66"/>
  <c r="Q389" i="66"/>
  <c r="P389" i="66"/>
  <c r="O389" i="66"/>
  <c r="N389" i="66"/>
  <c r="M389" i="66"/>
  <c r="L389" i="66"/>
  <c r="K389" i="66"/>
  <c r="J389" i="66"/>
  <c r="I389" i="66"/>
  <c r="H389" i="66"/>
  <c r="G389" i="66"/>
  <c r="F389" i="66"/>
  <c r="E388" i="66"/>
  <c r="E387" i="66"/>
  <c r="E386" i="66"/>
  <c r="E385" i="66"/>
  <c r="Q384" i="66"/>
  <c r="P384" i="66"/>
  <c r="O384" i="66"/>
  <c r="N384" i="66"/>
  <c r="M384" i="66"/>
  <c r="L384" i="66"/>
  <c r="K384" i="66"/>
  <c r="J384" i="66"/>
  <c r="I384" i="66"/>
  <c r="H384" i="66"/>
  <c r="G384" i="66"/>
  <c r="F384" i="66"/>
  <c r="E383" i="66"/>
  <c r="E382" i="66"/>
  <c r="E381" i="66"/>
  <c r="E380" i="66"/>
  <c r="Q379" i="66"/>
  <c r="P379" i="66"/>
  <c r="O379" i="66"/>
  <c r="N379" i="66"/>
  <c r="M379" i="66"/>
  <c r="L379" i="66"/>
  <c r="K379" i="66"/>
  <c r="J379" i="66"/>
  <c r="I379" i="66"/>
  <c r="H379" i="66"/>
  <c r="G379" i="66"/>
  <c r="F379" i="66"/>
  <c r="E378" i="66"/>
  <c r="E377" i="66"/>
  <c r="E376" i="66"/>
  <c r="E375" i="66"/>
  <c r="Q374" i="66"/>
  <c r="P374" i="66"/>
  <c r="O374" i="66"/>
  <c r="N374" i="66"/>
  <c r="M374" i="66"/>
  <c r="L374" i="66"/>
  <c r="K374" i="66"/>
  <c r="J374" i="66"/>
  <c r="I374" i="66"/>
  <c r="H374" i="66"/>
  <c r="G374" i="66"/>
  <c r="F374" i="66"/>
  <c r="E373" i="66"/>
  <c r="E372" i="66"/>
  <c r="E371" i="66"/>
  <c r="E370" i="66"/>
  <c r="Q369" i="66"/>
  <c r="P369" i="66"/>
  <c r="O369" i="66"/>
  <c r="N369" i="66"/>
  <c r="M369" i="66"/>
  <c r="L369" i="66"/>
  <c r="K369" i="66"/>
  <c r="J369" i="66"/>
  <c r="I369" i="66"/>
  <c r="H369" i="66"/>
  <c r="G369" i="66"/>
  <c r="F369" i="66"/>
  <c r="E368" i="66"/>
  <c r="E367" i="66"/>
  <c r="E366" i="66"/>
  <c r="E365" i="66"/>
  <c r="Q364" i="66"/>
  <c r="P364" i="66"/>
  <c r="O364" i="66"/>
  <c r="N364" i="66"/>
  <c r="M364" i="66"/>
  <c r="L364" i="66"/>
  <c r="K364" i="66"/>
  <c r="J364" i="66"/>
  <c r="I364" i="66"/>
  <c r="H364" i="66"/>
  <c r="G364" i="66"/>
  <c r="F364" i="66"/>
  <c r="E363" i="66"/>
  <c r="E362" i="66"/>
  <c r="E361" i="66"/>
  <c r="E360" i="66"/>
  <c r="Q359" i="66"/>
  <c r="P359" i="66"/>
  <c r="O359" i="66"/>
  <c r="N359" i="66"/>
  <c r="M359" i="66"/>
  <c r="L359" i="66"/>
  <c r="K359" i="66"/>
  <c r="J359" i="66"/>
  <c r="I359" i="66"/>
  <c r="H359" i="66"/>
  <c r="G359" i="66"/>
  <c r="F359" i="66"/>
  <c r="E358" i="66"/>
  <c r="E357" i="66"/>
  <c r="E356" i="66"/>
  <c r="E355" i="66"/>
  <c r="Q354" i="66"/>
  <c r="P354" i="66"/>
  <c r="O354" i="66"/>
  <c r="N354" i="66"/>
  <c r="M354" i="66"/>
  <c r="L354" i="66"/>
  <c r="K354" i="66"/>
  <c r="J354" i="66"/>
  <c r="I354" i="66"/>
  <c r="H354" i="66"/>
  <c r="G354" i="66"/>
  <c r="F354" i="66"/>
  <c r="E353" i="66"/>
  <c r="E352" i="66"/>
  <c r="E351" i="66"/>
  <c r="E350" i="66"/>
  <c r="Q349" i="66"/>
  <c r="P349" i="66"/>
  <c r="O349" i="66"/>
  <c r="N349" i="66"/>
  <c r="M349" i="66"/>
  <c r="L349" i="66"/>
  <c r="K349" i="66"/>
  <c r="J349" i="66"/>
  <c r="I349" i="66"/>
  <c r="H349" i="66"/>
  <c r="G349" i="66"/>
  <c r="F349" i="66"/>
  <c r="E348" i="66"/>
  <c r="E347" i="66"/>
  <c r="E346" i="66"/>
  <c r="E345" i="66"/>
  <c r="Q344" i="66"/>
  <c r="P344" i="66"/>
  <c r="O344" i="66"/>
  <c r="N344" i="66"/>
  <c r="M344" i="66"/>
  <c r="L344" i="66"/>
  <c r="K344" i="66"/>
  <c r="J344" i="66"/>
  <c r="I344" i="66"/>
  <c r="H344" i="66"/>
  <c r="G344" i="66"/>
  <c r="F344" i="66"/>
  <c r="E343" i="66"/>
  <c r="E342" i="66"/>
  <c r="E341" i="66"/>
  <c r="E340" i="66"/>
  <c r="Q339" i="66"/>
  <c r="P339" i="66"/>
  <c r="O339" i="66"/>
  <c r="N339" i="66"/>
  <c r="M339" i="66"/>
  <c r="L339" i="66"/>
  <c r="K339" i="66"/>
  <c r="J339" i="66"/>
  <c r="I339" i="66"/>
  <c r="H339" i="66"/>
  <c r="G339" i="66"/>
  <c r="F339" i="66"/>
  <c r="E333" i="66"/>
  <c r="E332" i="66"/>
  <c r="E331" i="66"/>
  <c r="E330" i="66"/>
  <c r="Q329" i="66"/>
  <c r="P329" i="66"/>
  <c r="O329" i="66"/>
  <c r="N329" i="66"/>
  <c r="M329" i="66"/>
  <c r="L329" i="66"/>
  <c r="K329" i="66"/>
  <c r="J329" i="66"/>
  <c r="I329" i="66"/>
  <c r="H329" i="66"/>
  <c r="G329" i="66"/>
  <c r="F329" i="66"/>
  <c r="E328" i="66"/>
  <c r="E327" i="66"/>
  <c r="E326" i="66"/>
  <c r="E325" i="66"/>
  <c r="Q324" i="66"/>
  <c r="P324" i="66"/>
  <c r="O324" i="66"/>
  <c r="N324" i="66"/>
  <c r="M324" i="66"/>
  <c r="L324" i="66"/>
  <c r="K324" i="66"/>
  <c r="J324" i="66"/>
  <c r="I324" i="66"/>
  <c r="H324" i="66"/>
  <c r="G324" i="66"/>
  <c r="F324" i="66"/>
  <c r="E323" i="66"/>
  <c r="E322" i="66"/>
  <c r="E321" i="66"/>
  <c r="E320" i="66"/>
  <c r="Q319" i="66"/>
  <c r="P319" i="66"/>
  <c r="O319" i="66"/>
  <c r="N319" i="66"/>
  <c r="M319" i="66"/>
  <c r="L319" i="66"/>
  <c r="K319" i="66"/>
  <c r="J319" i="66"/>
  <c r="I319" i="66"/>
  <c r="H319" i="66"/>
  <c r="G319" i="66"/>
  <c r="F319" i="66"/>
  <c r="E318" i="66"/>
  <c r="E317" i="66"/>
  <c r="E316" i="66"/>
  <c r="E315" i="66"/>
  <c r="Q314" i="66"/>
  <c r="P314" i="66"/>
  <c r="O314" i="66"/>
  <c r="N314" i="66"/>
  <c r="M314" i="66"/>
  <c r="L314" i="66"/>
  <c r="K314" i="66"/>
  <c r="J314" i="66"/>
  <c r="I314" i="66"/>
  <c r="H314" i="66"/>
  <c r="G314" i="66"/>
  <c r="F314" i="66"/>
  <c r="E313" i="66"/>
  <c r="E312" i="66"/>
  <c r="E311" i="66"/>
  <c r="E310" i="66"/>
  <c r="Q309" i="66"/>
  <c r="P309" i="66"/>
  <c r="O309" i="66"/>
  <c r="N309" i="66"/>
  <c r="M309" i="66"/>
  <c r="L309" i="66"/>
  <c r="K309" i="66"/>
  <c r="J309" i="66"/>
  <c r="I309" i="66"/>
  <c r="H309" i="66"/>
  <c r="G309" i="66"/>
  <c r="F309" i="66"/>
  <c r="E308" i="66"/>
  <c r="E307" i="66"/>
  <c r="E306" i="66"/>
  <c r="E305" i="66"/>
  <c r="Q304" i="66"/>
  <c r="P304" i="66"/>
  <c r="O304" i="66"/>
  <c r="N304" i="66"/>
  <c r="M304" i="66"/>
  <c r="L304" i="66"/>
  <c r="K304" i="66"/>
  <c r="J304" i="66"/>
  <c r="I304" i="66"/>
  <c r="H304" i="66"/>
  <c r="G304" i="66"/>
  <c r="F304" i="66"/>
  <c r="E303" i="66"/>
  <c r="E302" i="66"/>
  <c r="E301" i="66"/>
  <c r="E300" i="66"/>
  <c r="Q299" i="66"/>
  <c r="P299" i="66"/>
  <c r="O299" i="66"/>
  <c r="N299" i="66"/>
  <c r="M299" i="66"/>
  <c r="L299" i="66"/>
  <c r="K299" i="66"/>
  <c r="J299" i="66"/>
  <c r="I299" i="66"/>
  <c r="H299" i="66"/>
  <c r="G299" i="66"/>
  <c r="F299" i="66"/>
  <c r="E298" i="66"/>
  <c r="E297" i="66"/>
  <c r="E296" i="66"/>
  <c r="E295" i="66"/>
  <c r="Q294" i="66"/>
  <c r="P294" i="66"/>
  <c r="O294" i="66"/>
  <c r="N294" i="66"/>
  <c r="M294" i="66"/>
  <c r="L294" i="66"/>
  <c r="K294" i="66"/>
  <c r="J294" i="66"/>
  <c r="I294" i="66"/>
  <c r="H294" i="66"/>
  <c r="G294" i="66"/>
  <c r="F294" i="66"/>
  <c r="E293" i="66"/>
  <c r="E292" i="66"/>
  <c r="E291" i="66"/>
  <c r="E290" i="66"/>
  <c r="Q289" i="66"/>
  <c r="P289" i="66"/>
  <c r="O289" i="66"/>
  <c r="N289" i="66"/>
  <c r="M289" i="66"/>
  <c r="L289" i="66"/>
  <c r="K289" i="66"/>
  <c r="J289" i="66"/>
  <c r="I289" i="66"/>
  <c r="H289" i="66"/>
  <c r="G289" i="66"/>
  <c r="F289" i="66"/>
  <c r="E288" i="66"/>
  <c r="E287" i="66"/>
  <c r="E286" i="66"/>
  <c r="E285" i="66"/>
  <c r="Q284" i="66"/>
  <c r="P284" i="66"/>
  <c r="O284" i="66"/>
  <c r="N284" i="66"/>
  <c r="M284" i="66"/>
  <c r="L284" i="66"/>
  <c r="K284" i="66"/>
  <c r="J284" i="66"/>
  <c r="I284" i="66"/>
  <c r="H284" i="66"/>
  <c r="G284" i="66"/>
  <c r="F284" i="66"/>
  <c r="E273" i="66"/>
  <c r="E272" i="66"/>
  <c r="E271" i="66"/>
  <c r="E270" i="66"/>
  <c r="Q269" i="66"/>
  <c r="P269" i="66"/>
  <c r="O269" i="66"/>
  <c r="N269" i="66"/>
  <c r="M269" i="66"/>
  <c r="L269" i="66"/>
  <c r="K269" i="66"/>
  <c r="J269" i="66"/>
  <c r="I269" i="66"/>
  <c r="H269" i="66"/>
  <c r="G269" i="66"/>
  <c r="F269" i="66"/>
  <c r="E268" i="66"/>
  <c r="E267" i="66"/>
  <c r="E266" i="66"/>
  <c r="E265" i="66"/>
  <c r="Q264" i="66"/>
  <c r="P264" i="66"/>
  <c r="O264" i="66"/>
  <c r="N264" i="66"/>
  <c r="M264" i="66"/>
  <c r="L264" i="66"/>
  <c r="K264" i="66"/>
  <c r="J264" i="66"/>
  <c r="I264" i="66"/>
  <c r="H264" i="66"/>
  <c r="G264" i="66"/>
  <c r="F264" i="66"/>
  <c r="E263" i="66"/>
  <c r="E262" i="66"/>
  <c r="E261" i="66"/>
  <c r="E260" i="66"/>
  <c r="Q259" i="66"/>
  <c r="P259" i="66"/>
  <c r="O259" i="66"/>
  <c r="N259" i="66"/>
  <c r="M259" i="66"/>
  <c r="L259" i="66"/>
  <c r="K259" i="66"/>
  <c r="J259" i="66"/>
  <c r="I259" i="66"/>
  <c r="H259" i="66"/>
  <c r="G259" i="66"/>
  <c r="F259" i="66"/>
  <c r="E258" i="66"/>
  <c r="E257" i="66"/>
  <c r="E256" i="66"/>
  <c r="E255" i="66"/>
  <c r="Q254" i="66"/>
  <c r="P254" i="66"/>
  <c r="O254" i="66"/>
  <c r="N254" i="66"/>
  <c r="M254" i="66"/>
  <c r="L254" i="66"/>
  <c r="K254" i="66"/>
  <c r="J254" i="66"/>
  <c r="I254" i="66"/>
  <c r="H254" i="66"/>
  <c r="G254" i="66"/>
  <c r="F254" i="66"/>
  <c r="E253" i="66"/>
  <c r="E252" i="66"/>
  <c r="E251" i="66"/>
  <c r="E250" i="66"/>
  <c r="Q249" i="66"/>
  <c r="P249" i="66"/>
  <c r="O249" i="66"/>
  <c r="N249" i="66"/>
  <c r="M249" i="66"/>
  <c r="L249" i="66"/>
  <c r="K249" i="66"/>
  <c r="J249" i="66"/>
  <c r="I249" i="66"/>
  <c r="H249" i="66"/>
  <c r="G249" i="66"/>
  <c r="F249" i="66"/>
  <c r="E248" i="66"/>
  <c r="E247" i="66"/>
  <c r="E246" i="66"/>
  <c r="E245" i="66"/>
  <c r="Q244" i="66"/>
  <c r="P244" i="66"/>
  <c r="O244" i="66"/>
  <c r="N244" i="66"/>
  <c r="M244" i="66"/>
  <c r="L244" i="66"/>
  <c r="K244" i="66"/>
  <c r="J244" i="66"/>
  <c r="I244" i="66"/>
  <c r="H244" i="66"/>
  <c r="G244" i="66"/>
  <c r="F244" i="66"/>
  <c r="E243" i="66"/>
  <c r="E242" i="66"/>
  <c r="E241" i="66"/>
  <c r="E240" i="66"/>
  <c r="Q239" i="66"/>
  <c r="P239" i="66"/>
  <c r="O239" i="66"/>
  <c r="N239" i="66"/>
  <c r="M239" i="66"/>
  <c r="L239" i="66"/>
  <c r="K239" i="66"/>
  <c r="J239" i="66"/>
  <c r="I239" i="66"/>
  <c r="H239" i="66"/>
  <c r="G239" i="66"/>
  <c r="F239" i="66"/>
  <c r="E238" i="66"/>
  <c r="E237" i="66"/>
  <c r="E236" i="66"/>
  <c r="E235" i="66"/>
  <c r="Q234" i="66"/>
  <c r="P234" i="66"/>
  <c r="O234" i="66"/>
  <c r="N234" i="66"/>
  <c r="M234" i="66"/>
  <c r="L234" i="66"/>
  <c r="K234" i="66"/>
  <c r="J234" i="66"/>
  <c r="I234" i="66"/>
  <c r="H234" i="66"/>
  <c r="G234" i="66"/>
  <c r="F234" i="66"/>
  <c r="E233" i="66"/>
  <c r="E232" i="66"/>
  <c r="E231" i="66"/>
  <c r="E230" i="66"/>
  <c r="Q229" i="66"/>
  <c r="P229" i="66"/>
  <c r="O229" i="66"/>
  <c r="N229" i="66"/>
  <c r="M229" i="66"/>
  <c r="L229" i="66"/>
  <c r="K229" i="66"/>
  <c r="J229" i="66"/>
  <c r="I229" i="66"/>
  <c r="H229" i="66"/>
  <c r="G229" i="66"/>
  <c r="F229" i="66"/>
  <c r="E228" i="66"/>
  <c r="E227" i="66"/>
  <c r="E226" i="66"/>
  <c r="E225" i="66"/>
  <c r="Q224" i="66"/>
  <c r="P224" i="66"/>
  <c r="O224" i="66"/>
  <c r="N224" i="66"/>
  <c r="M224" i="66"/>
  <c r="L224" i="66"/>
  <c r="K224" i="66"/>
  <c r="J224" i="66"/>
  <c r="I224" i="66"/>
  <c r="H224" i="66"/>
  <c r="G224" i="66"/>
  <c r="F224" i="66"/>
  <c r="E223" i="66"/>
  <c r="E222" i="66"/>
  <c r="E221" i="66"/>
  <c r="E220" i="66"/>
  <c r="Q219" i="66"/>
  <c r="P219" i="66"/>
  <c r="O219" i="66"/>
  <c r="N219" i="66"/>
  <c r="M219" i="66"/>
  <c r="L219" i="66"/>
  <c r="K219" i="66"/>
  <c r="J219" i="66"/>
  <c r="I219" i="66"/>
  <c r="H219" i="66"/>
  <c r="G219" i="66"/>
  <c r="F219" i="66"/>
  <c r="E218" i="66"/>
  <c r="E217" i="66"/>
  <c r="E216" i="66"/>
  <c r="E215" i="66"/>
  <c r="Q214" i="66"/>
  <c r="P214" i="66"/>
  <c r="O214" i="66"/>
  <c r="N214" i="66"/>
  <c r="M214" i="66"/>
  <c r="L214" i="66"/>
  <c r="K214" i="66"/>
  <c r="J214" i="66"/>
  <c r="I214" i="66"/>
  <c r="H214" i="66"/>
  <c r="G214" i="66"/>
  <c r="F214" i="66"/>
  <c r="E213" i="66"/>
  <c r="E212" i="66"/>
  <c r="E211" i="66"/>
  <c r="M210" i="66"/>
  <c r="E210" i="66" s="1"/>
  <c r="Q209" i="66"/>
  <c r="P209" i="66"/>
  <c r="O209" i="66"/>
  <c r="N209" i="66"/>
  <c r="L209" i="66"/>
  <c r="K209" i="66"/>
  <c r="J209" i="66"/>
  <c r="I209" i="66"/>
  <c r="H209" i="66"/>
  <c r="G209" i="66"/>
  <c r="F209" i="66"/>
  <c r="E208" i="66"/>
  <c r="E207" i="66"/>
  <c r="E206" i="66"/>
  <c r="M205" i="66"/>
  <c r="Q204" i="66"/>
  <c r="P204" i="66"/>
  <c r="O204" i="66"/>
  <c r="N204" i="66"/>
  <c r="L204" i="66"/>
  <c r="K204" i="66"/>
  <c r="J204" i="66"/>
  <c r="I204" i="66"/>
  <c r="H204" i="66"/>
  <c r="G204" i="66"/>
  <c r="F204" i="66"/>
  <c r="E203" i="66"/>
  <c r="E202" i="66"/>
  <c r="E201" i="66"/>
  <c r="E200" i="66"/>
  <c r="Q199" i="66"/>
  <c r="P199" i="66"/>
  <c r="O199" i="66"/>
  <c r="N199" i="66"/>
  <c r="M199" i="66"/>
  <c r="L199" i="66"/>
  <c r="K199" i="66"/>
  <c r="J199" i="66"/>
  <c r="I199" i="66"/>
  <c r="H199" i="66"/>
  <c r="G199" i="66"/>
  <c r="F199" i="66"/>
  <c r="E198" i="66"/>
  <c r="E197" i="66"/>
  <c r="E196" i="66"/>
  <c r="E195" i="66"/>
  <c r="Q194" i="66"/>
  <c r="P194" i="66"/>
  <c r="O194" i="66"/>
  <c r="N194" i="66"/>
  <c r="M194" i="66"/>
  <c r="L194" i="66"/>
  <c r="K194" i="66"/>
  <c r="J194" i="66"/>
  <c r="I194" i="66"/>
  <c r="H194" i="66"/>
  <c r="G194" i="66"/>
  <c r="F194" i="66"/>
  <c r="E193" i="66"/>
  <c r="E192" i="66"/>
  <c r="E191" i="66"/>
  <c r="E190" i="66"/>
  <c r="Q189" i="66"/>
  <c r="P189" i="66"/>
  <c r="O189" i="66"/>
  <c r="N189" i="66"/>
  <c r="M189" i="66"/>
  <c r="L189" i="66"/>
  <c r="K189" i="66"/>
  <c r="J189" i="66"/>
  <c r="I189" i="66"/>
  <c r="H189" i="66"/>
  <c r="G189" i="66"/>
  <c r="F189" i="66"/>
  <c r="E188" i="66"/>
  <c r="E187" i="66"/>
  <c r="E186" i="66"/>
  <c r="E185" i="66"/>
  <c r="Q184" i="66"/>
  <c r="P184" i="66"/>
  <c r="O184" i="66"/>
  <c r="N184" i="66"/>
  <c r="M184" i="66"/>
  <c r="L184" i="66"/>
  <c r="K184" i="66"/>
  <c r="J184" i="66"/>
  <c r="I184" i="66"/>
  <c r="H184" i="66"/>
  <c r="G184" i="66"/>
  <c r="F184" i="66"/>
  <c r="E183" i="66"/>
  <c r="E182" i="66"/>
  <c r="E181" i="66"/>
  <c r="E180" i="66"/>
  <c r="Q179" i="66"/>
  <c r="P179" i="66"/>
  <c r="O179" i="66"/>
  <c r="N179" i="66"/>
  <c r="M179" i="66"/>
  <c r="L179" i="66"/>
  <c r="K179" i="66"/>
  <c r="J179" i="66"/>
  <c r="I179" i="66"/>
  <c r="H179" i="66"/>
  <c r="G179" i="66"/>
  <c r="F179" i="66"/>
  <c r="E178" i="66"/>
  <c r="E177" i="66"/>
  <c r="E176" i="66"/>
  <c r="E175" i="66"/>
  <c r="Q174" i="66"/>
  <c r="P174" i="66"/>
  <c r="O174" i="66"/>
  <c r="N174" i="66"/>
  <c r="M174" i="66"/>
  <c r="L174" i="66"/>
  <c r="K174" i="66"/>
  <c r="J174" i="66"/>
  <c r="I174" i="66"/>
  <c r="H174" i="66"/>
  <c r="G174" i="66"/>
  <c r="F174" i="66"/>
  <c r="E173" i="66"/>
  <c r="E172" i="66"/>
  <c r="E171" i="66"/>
  <c r="E170" i="66"/>
  <c r="Q169" i="66"/>
  <c r="P169" i="66"/>
  <c r="O169" i="66"/>
  <c r="N169" i="66"/>
  <c r="M169" i="66"/>
  <c r="L169" i="66"/>
  <c r="K169" i="66"/>
  <c r="J169" i="66"/>
  <c r="I169" i="66"/>
  <c r="H169" i="66"/>
  <c r="G169" i="66"/>
  <c r="F169" i="66"/>
  <c r="E163" i="66"/>
  <c r="E162" i="66"/>
  <c r="E161" i="66"/>
  <c r="E160" i="66"/>
  <c r="Q159" i="66"/>
  <c r="P159" i="66"/>
  <c r="O159" i="66"/>
  <c r="N159" i="66"/>
  <c r="M159" i="66"/>
  <c r="L159" i="66"/>
  <c r="K159" i="66"/>
  <c r="J159" i="66"/>
  <c r="I159" i="66"/>
  <c r="H159" i="66"/>
  <c r="G159" i="66"/>
  <c r="F159" i="66"/>
  <c r="E158" i="66"/>
  <c r="E157" i="66"/>
  <c r="E156" i="66"/>
  <c r="E155" i="66"/>
  <c r="Q154" i="66"/>
  <c r="P154" i="66"/>
  <c r="O154" i="66"/>
  <c r="N154" i="66"/>
  <c r="M154" i="66"/>
  <c r="L154" i="66"/>
  <c r="K154" i="66"/>
  <c r="J154" i="66"/>
  <c r="I154" i="66"/>
  <c r="H154" i="66"/>
  <c r="G154" i="66"/>
  <c r="F154" i="66"/>
  <c r="E148" i="66"/>
  <c r="E147" i="66"/>
  <c r="E146" i="66"/>
  <c r="E145" i="66"/>
  <c r="Q144" i="66"/>
  <c r="P144" i="66"/>
  <c r="O144" i="66"/>
  <c r="N144" i="66"/>
  <c r="M144" i="66"/>
  <c r="L144" i="66"/>
  <c r="K144" i="66"/>
  <c r="J144" i="66"/>
  <c r="I144" i="66"/>
  <c r="H144" i="66"/>
  <c r="G144" i="66"/>
  <c r="F144" i="66"/>
  <c r="E143" i="66"/>
  <c r="E142" i="66"/>
  <c r="E141" i="66"/>
  <c r="E140" i="66"/>
  <c r="Q139" i="66"/>
  <c r="P139" i="66"/>
  <c r="O139" i="66"/>
  <c r="N139" i="66"/>
  <c r="M139" i="66"/>
  <c r="L139" i="66"/>
  <c r="K139" i="66"/>
  <c r="J139" i="66"/>
  <c r="I139" i="66"/>
  <c r="H139" i="66"/>
  <c r="G139" i="66"/>
  <c r="F139" i="66"/>
  <c r="E138" i="66"/>
  <c r="E137" i="66"/>
  <c r="E136" i="66"/>
  <c r="E135" i="66"/>
  <c r="Q134" i="66"/>
  <c r="P134" i="66"/>
  <c r="O134" i="66"/>
  <c r="N134" i="66"/>
  <c r="M134" i="66"/>
  <c r="L134" i="66"/>
  <c r="K134" i="66"/>
  <c r="J134" i="66"/>
  <c r="I134" i="66"/>
  <c r="H134" i="66"/>
  <c r="G134" i="66"/>
  <c r="F134" i="66"/>
  <c r="E133" i="66"/>
  <c r="E132" i="66"/>
  <c r="E131" i="66"/>
  <c r="E130" i="66"/>
  <c r="Q129" i="66"/>
  <c r="P129" i="66"/>
  <c r="O129" i="66"/>
  <c r="N129" i="66"/>
  <c r="M129" i="66"/>
  <c r="L129" i="66"/>
  <c r="K129" i="66"/>
  <c r="J129" i="66"/>
  <c r="I129" i="66"/>
  <c r="H129" i="66"/>
  <c r="G129" i="66"/>
  <c r="F129" i="66"/>
  <c r="E128" i="66"/>
  <c r="E127" i="66"/>
  <c r="E126" i="66"/>
  <c r="E125" i="66"/>
  <c r="Q124" i="66"/>
  <c r="P124" i="66"/>
  <c r="O124" i="66"/>
  <c r="N124" i="66"/>
  <c r="M124" i="66"/>
  <c r="L124" i="66"/>
  <c r="K124" i="66"/>
  <c r="J124" i="66"/>
  <c r="I124" i="66"/>
  <c r="H124" i="66"/>
  <c r="G124" i="66"/>
  <c r="F124" i="66"/>
  <c r="P119" i="66"/>
  <c r="L119" i="66"/>
  <c r="J119" i="66"/>
  <c r="O119" i="66"/>
  <c r="E118" i="66"/>
  <c r="E117" i="66"/>
  <c r="E116" i="66"/>
  <c r="E115" i="66"/>
  <c r="Q114" i="66"/>
  <c r="P114" i="66"/>
  <c r="O114" i="66"/>
  <c r="N114" i="66"/>
  <c r="M114" i="66"/>
  <c r="L114" i="66"/>
  <c r="K114" i="66"/>
  <c r="J114" i="66"/>
  <c r="I114" i="66"/>
  <c r="H114" i="66"/>
  <c r="G114" i="66"/>
  <c r="F114" i="66"/>
  <c r="E113" i="66"/>
  <c r="E112" i="66"/>
  <c r="E111" i="66"/>
  <c r="E110" i="66"/>
  <c r="Q109" i="66"/>
  <c r="P109" i="66"/>
  <c r="O109" i="66"/>
  <c r="N109" i="66"/>
  <c r="M109" i="66"/>
  <c r="L109" i="66"/>
  <c r="K109" i="66"/>
  <c r="J109" i="66"/>
  <c r="I109" i="66"/>
  <c r="H109" i="66"/>
  <c r="G109" i="66"/>
  <c r="F109" i="66"/>
  <c r="E108" i="66"/>
  <c r="E107" i="66"/>
  <c r="F106" i="66"/>
  <c r="E106" i="66" s="1"/>
  <c r="E105" i="66"/>
  <c r="Q104" i="66"/>
  <c r="P104" i="66"/>
  <c r="O104" i="66"/>
  <c r="N104" i="66"/>
  <c r="M104" i="66"/>
  <c r="L104" i="66"/>
  <c r="K104" i="66"/>
  <c r="J104" i="66"/>
  <c r="I104" i="66"/>
  <c r="H104" i="66"/>
  <c r="G104" i="66"/>
  <c r="E88" i="66"/>
  <c r="E87" i="66"/>
  <c r="E86" i="66"/>
  <c r="E85" i="66"/>
  <c r="Q84" i="66"/>
  <c r="P84" i="66"/>
  <c r="O84" i="66"/>
  <c r="N84" i="66"/>
  <c r="M84" i="66"/>
  <c r="L84" i="66"/>
  <c r="K84" i="66"/>
  <c r="J84" i="66"/>
  <c r="I84" i="66"/>
  <c r="H84" i="66"/>
  <c r="G84" i="66"/>
  <c r="F84" i="66"/>
  <c r="E83" i="66"/>
  <c r="E82" i="66"/>
  <c r="E81" i="66"/>
  <c r="E80" i="66"/>
  <c r="Q79" i="66"/>
  <c r="P79" i="66"/>
  <c r="O79" i="66"/>
  <c r="N79" i="66"/>
  <c r="M79" i="66"/>
  <c r="L79" i="66"/>
  <c r="K79" i="66"/>
  <c r="J79" i="66"/>
  <c r="I79" i="66"/>
  <c r="H79" i="66"/>
  <c r="G79" i="66"/>
  <c r="F79" i="66"/>
  <c r="E78" i="66"/>
  <c r="E77" i="66"/>
  <c r="E76" i="66"/>
  <c r="E75" i="66"/>
  <c r="Q74" i="66"/>
  <c r="P74" i="66"/>
  <c r="O74" i="66"/>
  <c r="N74" i="66"/>
  <c r="M74" i="66"/>
  <c r="L74" i="66"/>
  <c r="K74" i="66"/>
  <c r="J74" i="66"/>
  <c r="I74" i="66"/>
  <c r="H74" i="66"/>
  <c r="G74" i="66"/>
  <c r="F74" i="66"/>
  <c r="E73" i="66"/>
  <c r="E72" i="66"/>
  <c r="E71" i="66"/>
  <c r="E70" i="66"/>
  <c r="Q69" i="66"/>
  <c r="P69" i="66"/>
  <c r="O69" i="66"/>
  <c r="N69" i="66"/>
  <c r="M69" i="66"/>
  <c r="L69" i="66"/>
  <c r="K69" i="66"/>
  <c r="J69" i="66"/>
  <c r="I69" i="66"/>
  <c r="H69" i="66"/>
  <c r="G69" i="66"/>
  <c r="F69" i="66"/>
  <c r="E68" i="66"/>
  <c r="E67" i="66"/>
  <c r="E66" i="66"/>
  <c r="E65" i="66"/>
  <c r="Q64" i="66"/>
  <c r="P64" i="66"/>
  <c r="O64" i="66"/>
  <c r="N64" i="66"/>
  <c r="M64" i="66"/>
  <c r="L64" i="66"/>
  <c r="K64" i="66"/>
  <c r="J64" i="66"/>
  <c r="I64" i="66"/>
  <c r="H64" i="66"/>
  <c r="G64" i="66"/>
  <c r="F64" i="66"/>
  <c r="E63" i="66"/>
  <c r="E62" i="66"/>
  <c r="E61" i="66"/>
  <c r="E60" i="66"/>
  <c r="Q59" i="66"/>
  <c r="P59" i="66"/>
  <c r="O59" i="66"/>
  <c r="N59" i="66"/>
  <c r="M59" i="66"/>
  <c r="L59" i="66"/>
  <c r="K59" i="66"/>
  <c r="J59" i="66"/>
  <c r="I59" i="66"/>
  <c r="H59" i="66"/>
  <c r="G59" i="66"/>
  <c r="F59" i="66"/>
  <c r="E58" i="66"/>
  <c r="E57" i="66"/>
  <c r="E56" i="66"/>
  <c r="E55" i="66"/>
  <c r="Q54" i="66"/>
  <c r="P54" i="66"/>
  <c r="O54" i="66"/>
  <c r="N54" i="66"/>
  <c r="M54" i="66"/>
  <c r="L54" i="66"/>
  <c r="K54" i="66"/>
  <c r="J54" i="66"/>
  <c r="I54" i="66"/>
  <c r="H54" i="66"/>
  <c r="G54" i="66"/>
  <c r="F54" i="66"/>
  <c r="E53" i="66"/>
  <c r="E52" i="66"/>
  <c r="E51" i="66"/>
  <c r="E50" i="66"/>
  <c r="Q49" i="66"/>
  <c r="P49" i="66"/>
  <c r="O49" i="66"/>
  <c r="N49" i="66"/>
  <c r="M49" i="66"/>
  <c r="L49" i="66"/>
  <c r="K49" i="66"/>
  <c r="J49" i="66"/>
  <c r="I49" i="66"/>
  <c r="H49" i="66"/>
  <c r="G49" i="66"/>
  <c r="F49" i="66"/>
  <c r="E48" i="66"/>
  <c r="E47" i="66"/>
  <c r="F46" i="66"/>
  <c r="F45" i="66"/>
  <c r="F40" i="66" s="1"/>
  <c r="Q44" i="66"/>
  <c r="P44" i="66"/>
  <c r="O44" i="66"/>
  <c r="N44" i="66"/>
  <c r="M44" i="66"/>
  <c r="L44" i="66"/>
  <c r="K44" i="66"/>
  <c r="J44" i="66"/>
  <c r="I44" i="66"/>
  <c r="H44" i="66"/>
  <c r="G44" i="66"/>
  <c r="E38" i="66"/>
  <c r="E37" i="66"/>
  <c r="P34" i="66"/>
  <c r="O34" i="66"/>
  <c r="N21" i="66"/>
  <c r="M36" i="66"/>
  <c r="M34" i="66" s="1"/>
  <c r="I36" i="66"/>
  <c r="E35" i="66"/>
  <c r="Q34" i="66"/>
  <c r="L34" i="66"/>
  <c r="K34" i="66"/>
  <c r="J34" i="66"/>
  <c r="H34" i="66"/>
  <c r="G34" i="66"/>
  <c r="F34" i="66"/>
  <c r="E33" i="66"/>
  <c r="E32" i="66"/>
  <c r="J31" i="66"/>
  <c r="E31" i="66" s="1"/>
  <c r="I30" i="66"/>
  <c r="H30" i="66"/>
  <c r="H20" i="66" s="1"/>
  <c r="Q29" i="66"/>
  <c r="P29" i="66"/>
  <c r="O29" i="66"/>
  <c r="N29" i="66"/>
  <c r="M29" i="66"/>
  <c r="L29" i="66"/>
  <c r="K29" i="66"/>
  <c r="G29" i="66"/>
  <c r="F29" i="66"/>
  <c r="E28" i="66"/>
  <c r="E27" i="66"/>
  <c r="E26" i="66"/>
  <c r="E25" i="66"/>
  <c r="Q24" i="66"/>
  <c r="P24" i="66"/>
  <c r="O24" i="66"/>
  <c r="N24" i="66"/>
  <c r="M24" i="66"/>
  <c r="L24" i="66"/>
  <c r="K24" i="66"/>
  <c r="J24" i="66"/>
  <c r="I24" i="66"/>
  <c r="H24" i="66"/>
  <c r="G24" i="66"/>
  <c r="F24" i="66"/>
  <c r="Q23" i="66"/>
  <c r="P23" i="66"/>
  <c r="O23" i="66"/>
  <c r="M23" i="66"/>
  <c r="L23" i="66"/>
  <c r="K23" i="66"/>
  <c r="J23" i="66"/>
  <c r="I23" i="66"/>
  <c r="H23" i="66"/>
  <c r="G23" i="66"/>
  <c r="F23" i="66"/>
  <c r="Q22" i="66"/>
  <c r="P22" i="66"/>
  <c r="O22" i="66"/>
  <c r="M22" i="66"/>
  <c r="L22" i="66"/>
  <c r="K22" i="66"/>
  <c r="J22" i="66"/>
  <c r="I22" i="66"/>
  <c r="H22" i="66"/>
  <c r="G22" i="66"/>
  <c r="F22" i="66"/>
  <c r="Q21" i="66"/>
  <c r="P21" i="66"/>
  <c r="L21" i="66"/>
  <c r="K21" i="66"/>
  <c r="H21" i="66"/>
  <c r="G21" i="66"/>
  <c r="F21" i="66"/>
  <c r="Q20" i="66"/>
  <c r="P20" i="66"/>
  <c r="O20" i="66"/>
  <c r="N20" i="66"/>
  <c r="M20" i="66"/>
  <c r="L20" i="66"/>
  <c r="K20" i="66"/>
  <c r="J20" i="66"/>
  <c r="G20" i="66"/>
  <c r="F20" i="66"/>
  <c r="J734" i="66" l="1"/>
  <c r="J732" i="66"/>
  <c r="F41" i="66"/>
  <c r="M120" i="66"/>
  <c r="F734" i="66"/>
  <c r="F732" i="66"/>
  <c r="F729" i="66" s="1"/>
  <c r="G732" i="66"/>
  <c r="O1029" i="66"/>
  <c r="N892" i="66"/>
  <c r="N889" i="66" s="1"/>
  <c r="M828" i="66"/>
  <c r="N932" i="66"/>
  <c r="M119" i="66"/>
  <c r="N894" i="66"/>
  <c r="F697" i="66"/>
  <c r="H597" i="66"/>
  <c r="E597" i="66" s="1"/>
  <c r="H29" i="66"/>
  <c r="J697" i="66"/>
  <c r="J694" i="66" s="1"/>
  <c r="I697" i="66"/>
  <c r="M697" i="66"/>
  <c r="M694" i="66" s="1"/>
  <c r="G697" i="66"/>
  <c r="K697" i="66"/>
  <c r="K694" i="66" s="1"/>
  <c r="H697" i="66"/>
  <c r="H694" i="66" s="1"/>
  <c r="L697" i="66"/>
  <c r="L694" i="66" s="1"/>
  <c r="L828" i="66"/>
  <c r="P828" i="66"/>
  <c r="O412" i="66"/>
  <c r="O409" i="66" s="1"/>
  <c r="H729" i="66"/>
  <c r="I699" i="66"/>
  <c r="H419" i="66"/>
  <c r="H412" i="66"/>
  <c r="H409" i="66" s="1"/>
  <c r="L429" i="66"/>
  <c r="E429" i="66" s="1"/>
  <c r="L412" i="66"/>
  <c r="L409" i="66" s="1"/>
  <c r="N459" i="66"/>
  <c r="N412" i="66"/>
  <c r="N409" i="66" s="1"/>
  <c r="M459" i="66"/>
  <c r="M412" i="66"/>
  <c r="M409" i="66" s="1"/>
  <c r="I412" i="66"/>
  <c r="I409" i="66" s="1"/>
  <c r="K424" i="66"/>
  <c r="E424" i="66" s="1"/>
  <c r="K412" i="66"/>
  <c r="Q459" i="66"/>
  <c r="Q412" i="66"/>
  <c r="Q409" i="66" s="1"/>
  <c r="E417" i="66"/>
  <c r="F412" i="66"/>
  <c r="F409" i="66" s="1"/>
  <c r="J419" i="66"/>
  <c r="J412" i="66"/>
  <c r="J409" i="66" s="1"/>
  <c r="P459" i="66"/>
  <c r="P412" i="66"/>
  <c r="P409" i="66" s="1"/>
  <c r="G469" i="66"/>
  <c r="G412" i="66"/>
  <c r="G409" i="66" s="1"/>
  <c r="H807" i="66"/>
  <c r="H804" i="66" s="1"/>
  <c r="L825" i="66"/>
  <c r="P825" i="66"/>
  <c r="P819" i="66" s="1"/>
  <c r="E607" i="66"/>
  <c r="M807" i="66"/>
  <c r="M804" i="66" s="1"/>
  <c r="F807" i="66"/>
  <c r="F804" i="66" s="1"/>
  <c r="K807" i="66"/>
  <c r="K804" i="66" s="1"/>
  <c r="H825" i="66"/>
  <c r="H932" i="66"/>
  <c r="L932" i="66"/>
  <c r="E582" i="66"/>
  <c r="K932" i="66"/>
  <c r="K929" i="66" s="1"/>
  <c r="O932" i="66"/>
  <c r="J21" i="66"/>
  <c r="J19" i="66" s="1"/>
  <c r="E114" i="66"/>
  <c r="F414" i="66"/>
  <c r="E414" i="66" s="1"/>
  <c r="E637" i="66"/>
  <c r="I825" i="66"/>
  <c r="M825" i="66"/>
  <c r="Q825" i="66"/>
  <c r="Q15" i="66" s="1"/>
  <c r="J892" i="66"/>
  <c r="J827" i="66" s="1"/>
  <c r="G892" i="66"/>
  <c r="G889" i="66" s="1"/>
  <c r="P892" i="66"/>
  <c r="P889" i="66" s="1"/>
  <c r="F507" i="66"/>
  <c r="I862" i="66"/>
  <c r="I859" i="66" s="1"/>
  <c r="N909" i="66"/>
  <c r="E919" i="66"/>
  <c r="J1020" i="66"/>
  <c r="J1019" i="66" s="1"/>
  <c r="I694" i="66"/>
  <c r="K809" i="66"/>
  <c r="O892" i="66"/>
  <c r="O889" i="66" s="1"/>
  <c r="F1029" i="66"/>
  <c r="H604" i="66"/>
  <c r="E604" i="66" s="1"/>
  <c r="J909" i="66"/>
  <c r="J507" i="66"/>
  <c r="J504" i="66" s="1"/>
  <c r="P507" i="66"/>
  <c r="P504" i="66" s="1"/>
  <c r="E595" i="66"/>
  <c r="K767" i="66"/>
  <c r="K764" i="66" s="1"/>
  <c r="H826" i="66"/>
  <c r="L826" i="66"/>
  <c r="P826" i="66"/>
  <c r="E1004" i="66"/>
  <c r="G629" i="66"/>
  <c r="O629" i="66"/>
  <c r="E922" i="66"/>
  <c r="O459" i="66"/>
  <c r="K507" i="66"/>
  <c r="K504" i="66" s="1"/>
  <c r="E652" i="66"/>
  <c r="M699" i="66"/>
  <c r="I729" i="66"/>
  <c r="H862" i="66"/>
  <c r="H827" i="66" s="1"/>
  <c r="L892" i="66"/>
  <c r="L889" i="66" s="1"/>
  <c r="I932" i="66"/>
  <c r="M932" i="66"/>
  <c r="E1034" i="66"/>
  <c r="K1061" i="66"/>
  <c r="K1056" i="66" s="1"/>
  <c r="E46" i="66"/>
  <c r="F449" i="66"/>
  <c r="E449" i="66" s="1"/>
  <c r="F454" i="66"/>
  <c r="E454" i="66" s="1"/>
  <c r="J519" i="66"/>
  <c r="H507" i="66"/>
  <c r="H504" i="66" s="1"/>
  <c r="O804" i="66"/>
  <c r="E864" i="66"/>
  <c r="E1062" i="66"/>
  <c r="E45" i="66"/>
  <c r="E384" i="66"/>
  <c r="I507" i="66"/>
  <c r="E562" i="66"/>
  <c r="E599" i="66"/>
  <c r="E842" i="66"/>
  <c r="E847" i="66"/>
  <c r="G849" i="66"/>
  <c r="E849" i="66" s="1"/>
  <c r="G894" i="66"/>
  <c r="E979" i="66"/>
  <c r="O1020" i="66"/>
  <c r="E914" i="66"/>
  <c r="E522" i="66"/>
  <c r="G507" i="66"/>
  <c r="G504" i="66" s="1"/>
  <c r="E630" i="66"/>
  <c r="E30" i="66"/>
  <c r="E74" i="66"/>
  <c r="E109" i="66"/>
  <c r="E134" i="66"/>
  <c r="E517" i="66"/>
  <c r="L507" i="66"/>
  <c r="L504" i="66" s="1"/>
  <c r="Q539" i="66"/>
  <c r="Q507" i="66"/>
  <c r="Q504" i="66" s="1"/>
  <c r="G699" i="66"/>
  <c r="E999" i="66"/>
  <c r="E437" i="66"/>
  <c r="M507" i="66"/>
  <c r="M504" i="66" s="1"/>
  <c r="E542" i="66"/>
  <c r="N539" i="66"/>
  <c r="N507" i="66"/>
  <c r="N504" i="66" s="1"/>
  <c r="H699" i="66"/>
  <c r="L699" i="66"/>
  <c r="F809" i="66"/>
  <c r="E969" i="66"/>
  <c r="K1020" i="66"/>
  <c r="K1019" i="66" s="1"/>
  <c r="E1030" i="66"/>
  <c r="F44" i="66"/>
  <c r="E44" i="66" s="1"/>
  <c r="E49" i="66"/>
  <c r="E139" i="66"/>
  <c r="E169" i="66"/>
  <c r="E189" i="66"/>
  <c r="E214" i="66"/>
  <c r="E229" i="66"/>
  <c r="E239" i="66"/>
  <c r="E249" i="66"/>
  <c r="E259" i="66"/>
  <c r="E264" i="66"/>
  <c r="E284" i="66"/>
  <c r="E304" i="66"/>
  <c r="E314" i="66"/>
  <c r="E324" i="66"/>
  <c r="E329" i="66"/>
  <c r="E339" i="66"/>
  <c r="E344" i="66"/>
  <c r="E354" i="66"/>
  <c r="E359" i="66"/>
  <c r="E442" i="66"/>
  <c r="E444" i="66"/>
  <c r="E462" i="66"/>
  <c r="E464" i="66"/>
  <c r="K514" i="66"/>
  <c r="O539" i="66"/>
  <c r="O507" i="66"/>
  <c r="O504" i="66" s="1"/>
  <c r="E884" i="66"/>
  <c r="E939" i="66"/>
  <c r="G1020" i="66"/>
  <c r="E24" i="66"/>
  <c r="O21" i="66"/>
  <c r="E529" i="66"/>
  <c r="E569" i="66"/>
  <c r="E707" i="66"/>
  <c r="N34" i="66"/>
  <c r="N19" i="66"/>
  <c r="E794" i="66"/>
  <c r="G904" i="66"/>
  <c r="E906" i="66"/>
  <c r="H16" i="66"/>
  <c r="L16" i="66"/>
  <c r="P16" i="66"/>
  <c r="L18" i="66"/>
  <c r="P18" i="66"/>
  <c r="E765" i="66"/>
  <c r="E294" i="66"/>
  <c r="K699" i="66"/>
  <c r="G734" i="66"/>
  <c r="G729" i="66"/>
  <c r="E737" i="66"/>
  <c r="I809" i="66"/>
  <c r="I807" i="66"/>
  <c r="I804" i="66" s="1"/>
  <c r="E69" i="66"/>
  <c r="E124" i="66"/>
  <c r="E129" i="66"/>
  <c r="E184" i="66"/>
  <c r="E224" i="66"/>
  <c r="E244" i="66"/>
  <c r="E289" i="66"/>
  <c r="E309" i="66"/>
  <c r="E422" i="66"/>
  <c r="F434" i="66"/>
  <c r="F459" i="66"/>
  <c r="E492" i="66"/>
  <c r="E497" i="66"/>
  <c r="L514" i="66"/>
  <c r="H579" i="66"/>
  <c r="E579" i="66" s="1"/>
  <c r="I644" i="66"/>
  <c r="I632" i="66"/>
  <c r="I629" i="66" s="1"/>
  <c r="E647" i="66"/>
  <c r="H769" i="66"/>
  <c r="H767" i="66"/>
  <c r="H764" i="66" s="1"/>
  <c r="L769" i="66"/>
  <c r="L767" i="66"/>
  <c r="L764" i="66" s="1"/>
  <c r="H889" i="66"/>
  <c r="E935" i="66"/>
  <c r="E552" i="66"/>
  <c r="F549" i="66"/>
  <c r="E549" i="66" s="1"/>
  <c r="P909" i="66"/>
  <c r="P907" i="66"/>
  <c r="P904" i="66" s="1"/>
  <c r="O1061" i="66"/>
  <c r="O1056" i="66" s="1"/>
  <c r="O1064" i="66"/>
  <c r="M21" i="66"/>
  <c r="E59" i="66"/>
  <c r="E64" i="66"/>
  <c r="E79" i="66"/>
  <c r="E84" i="66"/>
  <c r="E154" i="66"/>
  <c r="E159" i="66"/>
  <c r="E179" i="66"/>
  <c r="E199" i="66"/>
  <c r="M204" i="66"/>
  <c r="E204" i="66" s="1"/>
  <c r="E219" i="66"/>
  <c r="E349" i="66"/>
  <c r="E410" i="66"/>
  <c r="H439" i="66"/>
  <c r="E439" i="66" s="1"/>
  <c r="E487" i="66"/>
  <c r="F484" i="66"/>
  <c r="E484" i="66" s="1"/>
  <c r="E547" i="66"/>
  <c r="F544" i="66"/>
  <c r="E544" i="66" s="1"/>
  <c r="E695" i="66"/>
  <c r="I899" i="66"/>
  <c r="I892" i="66"/>
  <c r="M899" i="66"/>
  <c r="M892" i="66"/>
  <c r="M889" i="66" s="1"/>
  <c r="Q899" i="66"/>
  <c r="Q892" i="66"/>
  <c r="Q889" i="66" s="1"/>
  <c r="E482" i="66"/>
  <c r="F479" i="66"/>
  <c r="E479" i="66" s="1"/>
  <c r="L909" i="66"/>
  <c r="L907" i="66"/>
  <c r="L904" i="66" s="1"/>
  <c r="I20" i="66"/>
  <c r="J29" i="66"/>
  <c r="E36" i="66"/>
  <c r="E54" i="66"/>
  <c r="E174" i="66"/>
  <c r="E194" i="66"/>
  <c r="E205" i="66"/>
  <c r="E234" i="66"/>
  <c r="E254" i="66"/>
  <c r="E299" i="66"/>
  <c r="E319" i="66"/>
  <c r="E389" i="66"/>
  <c r="E427" i="66"/>
  <c r="E509" i="66"/>
  <c r="G519" i="66"/>
  <c r="E564" i="66"/>
  <c r="E672" i="66"/>
  <c r="H632" i="66"/>
  <c r="H629" i="66" s="1"/>
  <c r="Q767" i="66"/>
  <c r="Q764" i="66" s="1"/>
  <c r="M767" i="66"/>
  <c r="M764" i="66" s="1"/>
  <c r="K892" i="66"/>
  <c r="K889" i="66" s="1"/>
  <c r="K894" i="66"/>
  <c r="E642" i="66"/>
  <c r="E657" i="66"/>
  <c r="E677" i="66"/>
  <c r="E777" i="66"/>
  <c r="E782" i="66"/>
  <c r="E787" i="66"/>
  <c r="E857" i="66"/>
  <c r="E867" i="66"/>
  <c r="G862" i="66"/>
  <c r="G859" i="66" s="1"/>
  <c r="I869" i="66"/>
  <c r="G934" i="66"/>
  <c r="K934" i="66"/>
  <c r="O934" i="66"/>
  <c r="E944" i="66"/>
  <c r="E989" i="66"/>
  <c r="E587" i="66"/>
  <c r="E689" i="66"/>
  <c r="P804" i="66"/>
  <c r="P789" i="66" s="1"/>
  <c r="E839" i="66"/>
  <c r="E949" i="66"/>
  <c r="E1039" i="66"/>
  <c r="E1049" i="66"/>
  <c r="F584" i="66"/>
  <c r="E584" i="66" s="1"/>
  <c r="I649" i="66"/>
  <c r="E649" i="66" s="1"/>
  <c r="H734" i="66"/>
  <c r="J729" i="66"/>
  <c r="G767" i="66"/>
  <c r="G764" i="66" s="1"/>
  <c r="J807" i="66"/>
  <c r="J804" i="66" s="1"/>
  <c r="E817" i="66"/>
  <c r="G828" i="66"/>
  <c r="K828" i="66"/>
  <c r="O828" i="66"/>
  <c r="E834" i="66"/>
  <c r="E964" i="66"/>
  <c r="E974" i="66"/>
  <c r="N1020" i="66"/>
  <c r="N1019" i="66" s="1"/>
  <c r="E1044" i="66"/>
  <c r="E774" i="66"/>
  <c r="L829" i="66"/>
  <c r="H904" i="66"/>
  <c r="E364" i="66"/>
  <c r="I594" i="66"/>
  <c r="M594" i="66"/>
  <c r="Q594" i="66"/>
  <c r="L629" i="66"/>
  <c r="P629" i="66"/>
  <c r="P729" i="66"/>
  <c r="Q1061" i="66"/>
  <c r="Q1056" i="66" s="1"/>
  <c r="E1024" i="66"/>
  <c r="N594" i="66"/>
  <c r="E733" i="66"/>
  <c r="E806" i="66"/>
  <c r="L804" i="66"/>
  <c r="Q19" i="66"/>
  <c r="L729" i="66"/>
  <c r="I828" i="66"/>
  <c r="Q828" i="66"/>
  <c r="J828" i="66"/>
  <c r="N828" i="66"/>
  <c r="E144" i="66"/>
  <c r="E399" i="66"/>
  <c r="E379" i="66"/>
  <c r="E374" i="66"/>
  <c r="E369" i="66"/>
  <c r="E394" i="66"/>
  <c r="E23" i="66"/>
  <c r="G16" i="66"/>
  <c r="K16" i="66"/>
  <c r="N16" i="66"/>
  <c r="E269" i="66"/>
  <c r="H119" i="66"/>
  <c r="F19" i="66"/>
  <c r="Q16" i="66"/>
  <c r="M18" i="66"/>
  <c r="E121" i="66"/>
  <c r="G1061" i="66"/>
  <c r="G1056" i="66" s="1"/>
  <c r="I119" i="66"/>
  <c r="Q119" i="66"/>
  <c r="N119" i="66"/>
  <c r="E122" i="66"/>
  <c r="E411" i="66"/>
  <c r="G594" i="66"/>
  <c r="J959" i="66"/>
  <c r="E1066" i="66"/>
  <c r="E413" i="66"/>
  <c r="E506" i="66"/>
  <c r="K594" i="66"/>
  <c r="O594" i="66"/>
  <c r="E633" i="66"/>
  <c r="H829" i="66"/>
  <c r="J859" i="66"/>
  <c r="N859" i="66"/>
  <c r="E936" i="66"/>
  <c r="G119" i="66"/>
  <c r="K119" i="66"/>
  <c r="E508" i="66"/>
  <c r="L594" i="66"/>
  <c r="P594" i="66"/>
  <c r="M629" i="66"/>
  <c r="Q629" i="66"/>
  <c r="E698" i="66"/>
  <c r="E808" i="66"/>
  <c r="E908" i="66"/>
  <c r="H1061" i="66"/>
  <c r="E123" i="66"/>
  <c r="E598" i="66"/>
  <c r="J594" i="66"/>
  <c r="N629" i="66"/>
  <c r="E631" i="66"/>
  <c r="E731" i="66"/>
  <c r="O729" i="66"/>
  <c r="N729" i="66"/>
  <c r="E893" i="66"/>
  <c r="E472" i="66"/>
  <c r="F469" i="66"/>
  <c r="E477" i="66"/>
  <c r="E537" i="66"/>
  <c r="F534" i="66"/>
  <c r="K644" i="66"/>
  <c r="K632" i="66"/>
  <c r="K629" i="66" s="1"/>
  <c r="I704" i="66"/>
  <c r="K859" i="66"/>
  <c r="K826" i="66"/>
  <c r="E1032" i="66"/>
  <c r="G1022" i="66"/>
  <c r="E1022" i="66" s="1"/>
  <c r="L1058" i="66"/>
  <c r="L1054" i="66" s="1"/>
  <c r="L1059" i="66"/>
  <c r="P1058" i="66"/>
  <c r="P1054" i="66" s="1"/>
  <c r="P1059" i="66"/>
  <c r="G19" i="66"/>
  <c r="K19" i="66"/>
  <c r="I21" i="66"/>
  <c r="I29" i="66"/>
  <c r="I34" i="66"/>
  <c r="F419" i="66"/>
  <c r="E474" i="66"/>
  <c r="H524" i="66"/>
  <c r="L524" i="66"/>
  <c r="P524" i="66"/>
  <c r="O694" i="66"/>
  <c r="E722" i="66"/>
  <c r="F719" i="66"/>
  <c r="E719" i="66" s="1"/>
  <c r="E742" i="66"/>
  <c r="G739" i="66"/>
  <c r="M739" i="66"/>
  <c r="M729" i="66"/>
  <c r="P764" i="66"/>
  <c r="O767" i="66"/>
  <c r="O764" i="66" s="1"/>
  <c r="O769" i="66"/>
  <c r="E779" i="66"/>
  <c r="E831" i="66"/>
  <c r="F826" i="66"/>
  <c r="F829" i="66"/>
  <c r="J826" i="66"/>
  <c r="J829" i="66"/>
  <c r="N826" i="66"/>
  <c r="N829" i="66"/>
  <c r="E854" i="66"/>
  <c r="J534" i="66"/>
  <c r="M704" i="66"/>
  <c r="E717" i="66"/>
  <c r="G714" i="66"/>
  <c r="E714" i="66" s="1"/>
  <c r="O859" i="66"/>
  <c r="O826" i="66"/>
  <c r="J1069" i="66"/>
  <c r="J1061" i="66"/>
  <c r="H19" i="66"/>
  <c r="L19" i="66"/>
  <c r="P19" i="66"/>
  <c r="E22" i="66"/>
  <c r="F104" i="66"/>
  <c r="E104" i="66" s="1"/>
  <c r="F119" i="66"/>
  <c r="M209" i="66"/>
  <c r="E209" i="66" s="1"/>
  <c r="E434" i="66"/>
  <c r="E489" i="66"/>
  <c r="I519" i="66"/>
  <c r="M519" i="66"/>
  <c r="Q519" i="66"/>
  <c r="E557" i="66"/>
  <c r="F554" i="66"/>
  <c r="E554" i="66" s="1"/>
  <c r="F594" i="66"/>
  <c r="E596" i="66"/>
  <c r="E662" i="66"/>
  <c r="E682" i="66"/>
  <c r="E709" i="66"/>
  <c r="E730" i="66"/>
  <c r="K729" i="66"/>
  <c r="I734" i="66"/>
  <c r="N534" i="66"/>
  <c r="E577" i="66"/>
  <c r="F574" i="66"/>
  <c r="E574" i="66" s="1"/>
  <c r="Q694" i="66"/>
  <c r="Q704" i="66"/>
  <c r="E861" i="66"/>
  <c r="G826" i="66"/>
  <c r="E1071" i="66"/>
  <c r="F1069" i="66"/>
  <c r="F1061" i="66"/>
  <c r="E432" i="66"/>
  <c r="E494" i="66"/>
  <c r="E527" i="66"/>
  <c r="E532" i="66"/>
  <c r="E559" i="66"/>
  <c r="E567" i="66"/>
  <c r="E572" i="66"/>
  <c r="E639" i="66"/>
  <c r="E654" i="66"/>
  <c r="E667" i="66"/>
  <c r="E687" i="66"/>
  <c r="E696" i="66"/>
  <c r="E702" i="66"/>
  <c r="F699" i="66"/>
  <c r="J699" i="66"/>
  <c r="N694" i="66"/>
  <c r="N699" i="66"/>
  <c r="Q729" i="66"/>
  <c r="E766" i="66"/>
  <c r="G769" i="66"/>
  <c r="J632" i="66"/>
  <c r="H634" i="66"/>
  <c r="E634" i="66" s="1"/>
  <c r="H659" i="66"/>
  <c r="E659" i="66" s="1"/>
  <c r="H664" i="66"/>
  <c r="E664" i="66" s="1"/>
  <c r="H669" i="66"/>
  <c r="E669" i="66" s="1"/>
  <c r="H674" i="66"/>
  <c r="E674" i="66" s="1"/>
  <c r="H679" i="66"/>
  <c r="E679" i="66" s="1"/>
  <c r="H684" i="66"/>
  <c r="E684" i="66" s="1"/>
  <c r="P694" i="66"/>
  <c r="E712" i="66"/>
  <c r="E814" i="66"/>
  <c r="G825" i="66"/>
  <c r="E830" i="66"/>
  <c r="K829" i="66"/>
  <c r="K825" i="66"/>
  <c r="O829" i="66"/>
  <c r="O825" i="66"/>
  <c r="E860" i="66"/>
  <c r="E938" i="66"/>
  <c r="J934" i="66"/>
  <c r="N934" i="66"/>
  <c r="I954" i="66"/>
  <c r="E954" i="66" s="1"/>
  <c r="E957" i="66"/>
  <c r="H609" i="66"/>
  <c r="E609" i="66" s="1"/>
  <c r="F629" i="66"/>
  <c r="E768" i="66"/>
  <c r="E805" i="66"/>
  <c r="Q804" i="66"/>
  <c r="Q789" i="66" s="1"/>
  <c r="G807" i="66"/>
  <c r="E812" i="66"/>
  <c r="H828" i="66"/>
  <c r="E833" i="66"/>
  <c r="E905" i="66"/>
  <c r="F904" i="66"/>
  <c r="F825" i="66"/>
  <c r="J904" i="66"/>
  <c r="J825" i="66"/>
  <c r="N904" i="66"/>
  <c r="N825" i="66"/>
  <c r="I904" i="66"/>
  <c r="I826" i="66"/>
  <c r="M826" i="66"/>
  <c r="Q826" i="66"/>
  <c r="K907" i="66"/>
  <c r="E912" i="66"/>
  <c r="K909" i="66"/>
  <c r="O907" i="66"/>
  <c r="O909" i="66"/>
  <c r="E962" i="66"/>
  <c r="I959" i="66"/>
  <c r="M959" i="66"/>
  <c r="Q959" i="66"/>
  <c r="G1055" i="66"/>
  <c r="E1060" i="66"/>
  <c r="K1055" i="66"/>
  <c r="O1055" i="66"/>
  <c r="I767" i="66"/>
  <c r="I764" i="66" s="1"/>
  <c r="E772" i="66"/>
  <c r="F767" i="66"/>
  <c r="F764" i="66" s="1"/>
  <c r="J767" i="66"/>
  <c r="J764" i="66" s="1"/>
  <c r="N767" i="66"/>
  <c r="N764" i="66" s="1"/>
  <c r="F784" i="66"/>
  <c r="E784" i="66" s="1"/>
  <c r="M819" i="66"/>
  <c r="L819" i="66"/>
  <c r="P829" i="66"/>
  <c r="I829" i="66"/>
  <c r="M829" i="66"/>
  <c r="Q829" i="66"/>
  <c r="E844" i="66"/>
  <c r="F859" i="66"/>
  <c r="E863" i="66"/>
  <c r="F828" i="66"/>
  <c r="F934" i="66"/>
  <c r="E877" i="66"/>
  <c r="G874" i="66"/>
  <c r="E874" i="66" s="1"/>
  <c r="E891" i="66"/>
  <c r="E937" i="66"/>
  <c r="E961" i="66"/>
  <c r="G959" i="66"/>
  <c r="K959" i="66"/>
  <c r="O959" i="66"/>
  <c r="O1019" i="66"/>
  <c r="H1029" i="66"/>
  <c r="H1021" i="66"/>
  <c r="H1019" i="66" s="1"/>
  <c r="L1029" i="66"/>
  <c r="L1021" i="66"/>
  <c r="L1019" i="66" s="1"/>
  <c r="P1029" i="66"/>
  <c r="P1021" i="66"/>
  <c r="P1019" i="66" s="1"/>
  <c r="I1061" i="66"/>
  <c r="I1056" i="66" s="1"/>
  <c r="I1064" i="66"/>
  <c r="N807" i="66"/>
  <c r="G832" i="66"/>
  <c r="E890" i="66"/>
  <c r="E927" i="66"/>
  <c r="O924" i="66"/>
  <c r="E924" i="66" s="1"/>
  <c r="H934" i="66"/>
  <c r="L934" i="66"/>
  <c r="P934" i="66"/>
  <c r="H959" i="66"/>
  <c r="L959" i="66"/>
  <c r="P959" i="66"/>
  <c r="E984" i="66"/>
  <c r="I1029" i="66"/>
  <c r="I1020" i="66"/>
  <c r="I1019" i="66" s="1"/>
  <c r="M1029" i="66"/>
  <c r="M1020" i="66"/>
  <c r="M1019" i="66" s="1"/>
  <c r="Q1029" i="66"/>
  <c r="Q1020" i="66"/>
  <c r="Q1019" i="66" s="1"/>
  <c r="M1059" i="66"/>
  <c r="N1056" i="66"/>
  <c r="N1054" i="66" s="1"/>
  <c r="N1059" i="66"/>
  <c r="E1063" i="66"/>
  <c r="E872" i="66"/>
  <c r="G869" i="66"/>
  <c r="I934" i="66"/>
  <c r="M934" i="66"/>
  <c r="Q934" i="66"/>
  <c r="E1031" i="66"/>
  <c r="E1033" i="66"/>
  <c r="F1023" i="66"/>
  <c r="E1023" i="66" s="1"/>
  <c r="E1057" i="66"/>
  <c r="F892" i="66"/>
  <c r="E897" i="66"/>
  <c r="E902" i="66"/>
  <c r="M907" i="66"/>
  <c r="Q907" i="66"/>
  <c r="Q904" i="66" s="1"/>
  <c r="F959" i="66"/>
  <c r="I1055" i="66"/>
  <c r="M1055" i="66"/>
  <c r="M1054" i="66" s="1"/>
  <c r="Q1055" i="66"/>
  <c r="F1058" i="66"/>
  <c r="N827" i="66" l="1"/>
  <c r="N824" i="66" s="1"/>
  <c r="E34" i="66"/>
  <c r="M15" i="66"/>
  <c r="M10" i="66" s="1"/>
  <c r="H859" i="66"/>
  <c r="E859" i="66" s="1"/>
  <c r="O789" i="66"/>
  <c r="E789" i="66" s="1"/>
  <c r="E793" i="66"/>
  <c r="O1059" i="66"/>
  <c r="E869" i="66"/>
  <c r="G18" i="66"/>
  <c r="G13" i="66" s="1"/>
  <c r="K1059" i="66"/>
  <c r="E419" i="66"/>
  <c r="E469" i="66"/>
  <c r="E514" i="66"/>
  <c r="I18" i="66"/>
  <c r="I13" i="66" s="1"/>
  <c r="J18" i="66"/>
  <c r="J13" i="66" s="1"/>
  <c r="E899" i="66"/>
  <c r="Q17" i="66"/>
  <c r="Q819" i="66"/>
  <c r="L15" i="66"/>
  <c r="Q18" i="66"/>
  <c r="Q13" i="66" s="1"/>
  <c r="I819" i="66"/>
  <c r="H15" i="66"/>
  <c r="H18" i="66"/>
  <c r="H13" i="66" s="1"/>
  <c r="M17" i="66"/>
  <c r="L17" i="66"/>
  <c r="K17" i="66"/>
  <c r="J17" i="66"/>
  <c r="J12" i="66" s="1"/>
  <c r="I17" i="66"/>
  <c r="F17" i="66"/>
  <c r="O18" i="66"/>
  <c r="O13" i="66" s="1"/>
  <c r="P17" i="66"/>
  <c r="G17" i="66"/>
  <c r="I16" i="66"/>
  <c r="I11" i="66" s="1"/>
  <c r="E20" i="66"/>
  <c r="I15" i="66"/>
  <c r="I10" i="66" s="1"/>
  <c r="P15" i="66"/>
  <c r="P10" i="66" s="1"/>
  <c r="E862" i="66"/>
  <c r="J889" i="66"/>
  <c r="O17" i="66"/>
  <c r="E734" i="66"/>
  <c r="E40" i="66"/>
  <c r="E644" i="66"/>
  <c r="E809" i="66"/>
  <c r="H17" i="66"/>
  <c r="H12" i="66" s="1"/>
  <c r="N18" i="66"/>
  <c r="N13" i="66" s="1"/>
  <c r="I827" i="66"/>
  <c r="I824" i="66" s="1"/>
  <c r="N17" i="66"/>
  <c r="E894" i="66"/>
  <c r="M19" i="66"/>
  <c r="M16" i="66"/>
  <c r="M11" i="66" s="1"/>
  <c r="O19" i="66"/>
  <c r="O16" i="66"/>
  <c r="O11" i="66" s="1"/>
  <c r="K18" i="66"/>
  <c r="K13" i="66" s="1"/>
  <c r="J16" i="66"/>
  <c r="E459" i="66"/>
  <c r="E539" i="66"/>
  <c r="K1054" i="66"/>
  <c r="M827" i="66"/>
  <c r="M824" i="66" s="1"/>
  <c r="E739" i="66"/>
  <c r="E524" i="66"/>
  <c r="P827" i="66"/>
  <c r="P824" i="66" s="1"/>
  <c r="E1058" i="66"/>
  <c r="E29" i="66"/>
  <c r="E519" i="66"/>
  <c r="O39" i="66"/>
  <c r="O1054" i="66"/>
  <c r="E1064" i="66"/>
  <c r="L827" i="66"/>
  <c r="L824" i="66" s="1"/>
  <c r="G1054" i="66"/>
  <c r="E1020" i="66"/>
  <c r="I889" i="66"/>
  <c r="E769" i="66"/>
  <c r="E704" i="66"/>
  <c r="E1029" i="66"/>
  <c r="E909" i="66"/>
  <c r="E632" i="66"/>
  <c r="N39" i="66"/>
  <c r="G39" i="66"/>
  <c r="M13" i="66"/>
  <c r="Q1054" i="66"/>
  <c r="Q1059" i="66"/>
  <c r="M39" i="66"/>
  <c r="Q39" i="66"/>
  <c r="L11" i="66"/>
  <c r="G1059" i="66"/>
  <c r="J39" i="66"/>
  <c r="E43" i="66"/>
  <c r="I1054" i="66"/>
  <c r="I39" i="66"/>
  <c r="K39" i="66"/>
  <c r="I1059" i="66"/>
  <c r="L929" i="66"/>
  <c r="E959" i="66"/>
  <c r="N929" i="66"/>
  <c r="L13" i="66"/>
  <c r="P11" i="66"/>
  <c r="J929" i="66"/>
  <c r="M904" i="66"/>
  <c r="H594" i="66"/>
  <c r="E594" i="66" s="1"/>
  <c r="K409" i="66"/>
  <c r="E409" i="66" s="1"/>
  <c r="H1056" i="66"/>
  <c r="H1054" i="66" s="1"/>
  <c r="H1059" i="66"/>
  <c r="Q929" i="66"/>
  <c r="I929" i="66"/>
  <c r="E907" i="66"/>
  <c r="J629" i="66"/>
  <c r="E629" i="66" s="1"/>
  <c r="P13" i="66"/>
  <c r="N804" i="66"/>
  <c r="E764" i="66"/>
  <c r="F16" i="66"/>
  <c r="H39" i="66"/>
  <c r="E826" i="66"/>
  <c r="Q827" i="66"/>
  <c r="Q824" i="66" s="1"/>
  <c r="E767" i="66"/>
  <c r="E932" i="66"/>
  <c r="O904" i="66"/>
  <c r="O827" i="66"/>
  <c r="O824" i="66" s="1"/>
  <c r="J824" i="66"/>
  <c r="J15" i="66"/>
  <c r="O15" i="66"/>
  <c r="E699" i="66"/>
  <c r="I504" i="66"/>
  <c r="E42" i="66"/>
  <c r="E1061" i="66"/>
  <c r="F1056" i="66"/>
  <c r="F1059" i="66"/>
  <c r="E412" i="66"/>
  <c r="G694" i="66"/>
  <c r="E507" i="66"/>
  <c r="F504" i="66"/>
  <c r="K11" i="66"/>
  <c r="E732" i="66"/>
  <c r="G1019" i="66"/>
  <c r="E931" i="66"/>
  <c r="E892" i="66"/>
  <c r="F827" i="66"/>
  <c r="F824" i="66" s="1"/>
  <c r="F1019" i="66"/>
  <c r="M929" i="66"/>
  <c r="F929" i="66"/>
  <c r="P929" i="66"/>
  <c r="H929" i="66"/>
  <c r="F889" i="66"/>
  <c r="E934" i="66"/>
  <c r="E807" i="66"/>
  <c r="G804" i="66"/>
  <c r="E933" i="66"/>
  <c r="G15" i="66"/>
  <c r="H819" i="66"/>
  <c r="E697" i="66"/>
  <c r="F694" i="66"/>
  <c r="P39" i="66"/>
  <c r="Q10" i="66"/>
  <c r="E1069" i="66"/>
  <c r="E119" i="66"/>
  <c r="K904" i="66"/>
  <c r="K827" i="66"/>
  <c r="E534" i="66"/>
  <c r="G929" i="66"/>
  <c r="O929" i="66"/>
  <c r="E1021" i="66"/>
  <c r="E930" i="66"/>
  <c r="G827" i="66"/>
  <c r="G824" i="66" s="1"/>
  <c r="E832" i="66"/>
  <c r="F18" i="66"/>
  <c r="E828" i="66"/>
  <c r="N15" i="66"/>
  <c r="E825" i="66"/>
  <c r="E1055" i="66"/>
  <c r="K15" i="66"/>
  <c r="G829" i="66"/>
  <c r="E829" i="66" s="1"/>
  <c r="H824" i="66"/>
  <c r="L39" i="66"/>
  <c r="J1056" i="66"/>
  <c r="J1054" i="66" s="1"/>
  <c r="J1059" i="66"/>
  <c r="E729" i="66"/>
  <c r="N11" i="66"/>
  <c r="G11" i="66"/>
  <c r="Q11" i="66"/>
  <c r="E120" i="66"/>
  <c r="E21" i="66"/>
  <c r="I19" i="66"/>
  <c r="N12" i="66" l="1"/>
  <c r="E1019" i="66"/>
  <c r="Q12" i="66"/>
  <c r="Q9" i="66" s="1"/>
  <c r="I12" i="66"/>
  <c r="I9" i="66" s="1"/>
  <c r="O12" i="66"/>
  <c r="E19" i="66"/>
  <c r="P12" i="66"/>
  <c r="F15" i="66"/>
  <c r="M12" i="66"/>
  <c r="M9" i="66" s="1"/>
  <c r="L12" i="66"/>
  <c r="E889" i="66"/>
  <c r="E904" i="66"/>
  <c r="E804" i="66"/>
  <c r="K12" i="66"/>
  <c r="E694" i="66"/>
  <c r="M14" i="66"/>
  <c r="Q14" i="66"/>
  <c r="I14" i="66"/>
  <c r="J11" i="66"/>
  <c r="E929" i="66"/>
  <c r="G12" i="66"/>
  <c r="H11" i="66"/>
  <c r="E823" i="66"/>
  <c r="F819" i="66"/>
  <c r="E820" i="66"/>
  <c r="J819" i="66"/>
  <c r="E41" i="66"/>
  <c r="F39" i="66"/>
  <c r="E39" i="66" s="1"/>
  <c r="E1056" i="66"/>
  <c r="F1054" i="66"/>
  <c r="E1054" i="66" s="1"/>
  <c r="L14" i="66"/>
  <c r="L10" i="66"/>
  <c r="P14" i="66"/>
  <c r="E17" i="66"/>
  <c r="F12" i="66"/>
  <c r="O819" i="66"/>
  <c r="H14" i="66"/>
  <c r="H10" i="66"/>
  <c r="N819" i="66"/>
  <c r="K819" i="66"/>
  <c r="K824" i="66"/>
  <c r="G819" i="66"/>
  <c r="E827" i="66"/>
  <c r="E824" i="66" s="1"/>
  <c r="E504" i="66"/>
  <c r="E1059" i="66"/>
  <c r="L9" i="66" l="1"/>
  <c r="P9" i="66"/>
  <c r="H9" i="66"/>
  <c r="E12" i="66"/>
  <c r="N14" i="66"/>
  <c r="N10" i="66"/>
  <c r="N9" i="66" s="1"/>
  <c r="J14" i="66"/>
  <c r="J10" i="66"/>
  <c r="J9" i="66" s="1"/>
  <c r="E819" i="66"/>
  <c r="G14" i="66"/>
  <c r="G10" i="66"/>
  <c r="G9" i="66" s="1"/>
  <c r="E18" i="66"/>
  <c r="F13" i="66"/>
  <c r="E13" i="66" s="1"/>
  <c r="O14" i="66"/>
  <c r="O10" i="66"/>
  <c r="O9" i="66" s="1"/>
  <c r="K10" i="66"/>
  <c r="K9" i="66" s="1"/>
  <c r="K14" i="66"/>
  <c r="F11" i="66"/>
  <c r="E11" i="66" s="1"/>
  <c r="E16" i="66"/>
  <c r="E15" i="66"/>
  <c r="F14" i="66"/>
  <c r="F10" i="66"/>
  <c r="E14" i="66" l="1"/>
  <c r="E10" i="66"/>
  <c r="F9" i="66"/>
  <c r="E9" i="66" s="1"/>
</calcChain>
</file>

<file path=xl/sharedStrings.xml><?xml version="1.0" encoding="utf-8"?>
<sst xmlns="http://schemas.openxmlformats.org/spreadsheetml/2006/main" count="1764" uniqueCount="677">
  <si>
    <t>Подпрограмма 1</t>
  </si>
  <si>
    <t>Подпрограмма 2</t>
  </si>
  <si>
    <t>Меры гос поддержки</t>
  </si>
  <si>
    <t>проект №…</t>
  </si>
  <si>
    <t>Наименование подпрограммы\ наименование инвестиционного проекта</t>
  </si>
  <si>
    <t>проект № 1</t>
  </si>
  <si>
    <t>проект № 2</t>
  </si>
  <si>
    <t>проект № Х</t>
  </si>
  <si>
    <t>Инестор</t>
  </si>
  <si>
    <t>Стоимость проекта</t>
  </si>
  <si>
    <t>Источники финансирования</t>
  </si>
  <si>
    <t>Ответственный за сопровождение инвестиционного проекта (ИОГВ, Руководитель Ф.И.О.)</t>
  </si>
  <si>
    <t>Ответственный за сопровождение инвестиционного проекта (Администрация МО, Глава МО)</t>
  </si>
  <si>
    <t>Описание проекта</t>
  </si>
  <si>
    <t>Государственная программа Камчатского края</t>
  </si>
  <si>
    <t>Таблица 15</t>
  </si>
  <si>
    <t>Сроки реализации</t>
  </si>
  <si>
    <t>Потребность в инфраструктуре</t>
  </si>
  <si>
    <t>Наличие земельного участка</t>
  </si>
  <si>
    <t>основные экономические показатели
(вклад в ВРП;  налогов; создание раб. мест и т.д.)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</si>
  <si>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</si>
  <si>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</si>
  <si>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</si>
  <si>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</si>
  <si>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</si>
  <si>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</si>
  <si>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</si>
  <si>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</si>
  <si>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</si>
  <si>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</si>
  <si>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</si>
  <si>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</si>
  <si>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Государственная поддержка организаций, осуществляющих деятельность в сфере воздушных межмуниципальных перевозок населения, в целях возмещения затрат по уплате лизинговых платежей</t>
  </si>
  <si>
    <t>Подпрограмма 1 «Развитие дорожного хозяйства»</t>
  </si>
  <si>
    <t>Подпрограмма 2 «Развитие пассажирского автомобильного транспорта»</t>
  </si>
  <si>
    <t>Подпрограмма 3 «Развитие водного транспорта»</t>
  </si>
  <si>
    <t>Подпрограмма 4 «Развитие воздушного транспорта»</t>
  </si>
  <si>
    <t>№ п/п</t>
  </si>
  <si>
    <t>».</t>
  </si>
  <si>
    <t>Финансовое обеспечение реализации государственной программы Камчатского края «Развитие транспортной системы в Камчатском крае»</t>
  </si>
  <si>
    <t xml:space="preserve">Код бюджетной классификации </t>
  </si>
  <si>
    <t>ГРБС</t>
  </si>
  <si>
    <t>ВСЕГО</t>
  </si>
  <si>
    <t>Государственная программа Камчатского края «Развитие транспортной системы в Камчатском крае»</t>
  </si>
  <si>
    <t>ВСЕГО, в том числе:</t>
  </si>
  <si>
    <t>за счет средств федерального бюджета</t>
  </si>
  <si>
    <t>за счет средств краевого бюджета</t>
  </si>
  <si>
    <t>за счет средств местных бюджетов</t>
  </si>
  <si>
    <t>за счет средств внебюджетных источников</t>
  </si>
  <si>
    <t>Основное мероприятие 1.1.</t>
  </si>
  <si>
    <t>Капитальный ремонт, ремонт, содержание автомобильных дорог общего пользования регионального и межмуниципального значения</t>
  </si>
  <si>
    <t>Мероприятие 1.1.1</t>
  </si>
  <si>
    <t>Капитальный ремонт автомобильных дорог общего пользования регионального и межмуниципального значения</t>
  </si>
  <si>
    <t>Мероприятие 1.1.2</t>
  </si>
  <si>
    <t>Ремонт автомобильных дорог общего пользования регионального и межмуниципального значения</t>
  </si>
  <si>
    <t>Мероприятие 1.1.3</t>
  </si>
  <si>
    <t>Содержание автомобильных дорог общего пользования регионального и межмуниципального значения</t>
  </si>
  <si>
    <t>Основное мероприятие 1.2.</t>
  </si>
  <si>
    <t>Строительство и реконструкция автомобильных дорог регионального и межмуниципального значения, предусматривающие софинансирование из федерального бюджета</t>
  </si>
  <si>
    <t>Реконструкция автомобильной дороги Мильково - Ключи - Усть-Камчатск на участке км 263 - км 267</t>
  </si>
  <si>
    <t>Реконструкция автомобильной дороги Петропавловск-Камчатский - Мильково на участке км 106 - км 112</t>
  </si>
  <si>
    <t xml:space="preserve">Реконструкция автомобильной дороги Петропавловск-Камчатский - Мильково на участке км 152 - км 170 </t>
  </si>
  <si>
    <t>Реконструкция автомобильной дороги Петропавловск-Камчатский - Мильково на участке км 231 - км 249</t>
  </si>
  <si>
    <t>Реконструкция автомобильной дороги Петропавловск-Камчатский - Мильково на участке км 249 - км 260</t>
  </si>
  <si>
    <t>Строительство мостового перехода через реку Кирганик на 16 км автомобильной дороги Мильково - Ключи - Усть-Камчатск</t>
  </si>
  <si>
    <t>Реконструкция автомобильной дороги Петропавловск-Камчатский - Мильково на участке км 171 - км 181</t>
  </si>
  <si>
    <t>Реконструкция автомобильной дороги Петропавловск-Камчатский - Мильково на участке км 208 - км 219</t>
  </si>
  <si>
    <t>Реконструкция автомобильной дороги Петропавловск-Камчатский - Мильково на участке км 220 - км 230</t>
  </si>
  <si>
    <t>Строительство автозимника продленного действия с. Анавгай - пгт. Палана на участке км 308 - км 350</t>
  </si>
  <si>
    <t xml:space="preserve">Строительство автозимника продленного действия Анавгай - Палана на участке км 230 - км 240 </t>
  </si>
  <si>
    <t xml:space="preserve">Строительство автозимника продленного действия Анавгай - Палана на участке км 0 - км 16 </t>
  </si>
  <si>
    <t>Основное мероприятие 1.3.</t>
  </si>
  <si>
    <t>Проектирование, строительство и реконструкция автомобильных дорог регионального и межмуниципального значения</t>
  </si>
  <si>
    <t>Мероприятие 1.3.1</t>
  </si>
  <si>
    <t>Реконструкция автомобильной дороги подъезд к совхозу «Петропавловский» на участке км 0 - км 4 (проектные работы)</t>
  </si>
  <si>
    <t>Мероприятие 1.3.2</t>
  </si>
  <si>
    <t xml:space="preserve">Реконструкция автомобильной дороги  подъезд к совхозу «Петропавловский» на участке км 0 - км 4 </t>
  </si>
  <si>
    <t>Мероприятие 1.3.3</t>
  </si>
  <si>
    <t>Проектирование реконструкции автомобильной дороги Петропавловск-Камчатский - Мильково на участке км 106 - км 112</t>
  </si>
  <si>
    <t>Мероприятие 1.3.4</t>
  </si>
  <si>
    <t>Реконструкция автомобильной дороги Петропавловск-Камчатский Мильково на участке км 12 - км 17 с подъездом к федеральной дороге (проектные работы)</t>
  </si>
  <si>
    <t>Мероприятие 1.3.5</t>
  </si>
  <si>
    <t>Реконструкция автомобильной дороги Мильково – Ключи – Усть-Камчатск на участке км 0 - км 10 (проектные работы)</t>
  </si>
  <si>
    <t>Мероприятие 1.3.6</t>
  </si>
  <si>
    <t>Реконструкция автомобильной дороги Петропавловск-Камчатский – Мильково  на участке км 12 - км 17 с подъездом к федеральной дороге. 1 этап</t>
  </si>
  <si>
    <t>Мероприятие 1.3.7</t>
  </si>
  <si>
    <t>Мероприятие 1.3.8</t>
  </si>
  <si>
    <t>Реконструкция автомобильной дороги Петропавловск-Камчатский – Мильково  на участке км 12 - км 17 с подъездом к федеральной дороге. 3 этап</t>
  </si>
  <si>
    <t>Мероприятие 1.3.9</t>
  </si>
  <si>
    <t>Реконструкция автомобильной дороги Петропавловск-Камчатский - Мильково на участке км 171 -  км 181 (проектные работы)</t>
  </si>
  <si>
    <t>Мероприятие 1.3.10</t>
  </si>
  <si>
    <t>Мероприятие 1.3.11</t>
  </si>
  <si>
    <t>Реконструкция автомобильной дороги Петропавловск-Камчатский - Мильково на участке км 181 - км 195 (проектные работы)</t>
  </si>
  <si>
    <t>Мероприятие 1.3.12</t>
  </si>
  <si>
    <t>Реконструкция автомобильной дороги Петропавловск-Камчатский - Мильково на участке км 195 - км 208 (проектные работы)</t>
  </si>
  <si>
    <t>Мероприятие 1.3.13</t>
  </si>
  <si>
    <t>Реконструкция автомобильной дороги Петропавловск-Камчатский - Мильково на участке км 181 - км 195. 1 этап (участок км 181 - км 188)</t>
  </si>
  <si>
    <t>Мероприятие 1.3.14</t>
  </si>
  <si>
    <t>Реконструкция автомобильной дороги Петропавловск-Камчатский - Мильково на участке км 181 - км 195. 2 этап (участок км 188 - км 195)</t>
  </si>
  <si>
    <t>Мероприятие 1.3.15</t>
  </si>
  <si>
    <t>Реконструкция автомобильной дороги Петропавловск-Камчатский - Мильково на участке км 195 - км 208. 1 этап (участок км 195 - км 202)</t>
  </si>
  <si>
    <t>Мероприятие 1.3.16</t>
  </si>
  <si>
    <t>Реконструкция автомобильной дороги Петропавловск-Камчатский - Мильково на участке км 195 - км 208. 2 этап (участок км 202 - км 208)</t>
  </si>
  <si>
    <t>Мероприятие 1.3.17</t>
  </si>
  <si>
    <t>Реконструкция автомобильной дороги Петропавловск-Камчатский - Мильково на участке км 220 -  км 230 (проектные работы)</t>
  </si>
  <si>
    <t>Мероприятие 1.3.18</t>
  </si>
  <si>
    <t>Мероприятие 1.3.19</t>
  </si>
  <si>
    <t>Реконструкция автомобильной дороги Петропавловск-Камчатский - Мильково на участке км 208 -  км 219 (проектные работы)</t>
  </si>
  <si>
    <t>Мероприятие 1.3.20</t>
  </si>
  <si>
    <t>Мероприятие 1.3.21</t>
  </si>
  <si>
    <t>Реконструкция автомобильной дороги Елизово - Паратунка на участке мостового перехода через реку Половинка</t>
  </si>
  <si>
    <t>Мероприятие 1.3.22</t>
  </si>
  <si>
    <t>Строительство линии наружного освещения на автомобильной дороге Петропавловск-Камчатский - Мильково на участке км 12 - км 24 (проектные работы)</t>
  </si>
  <si>
    <t>Мероприятие 1.3.23</t>
  </si>
  <si>
    <t>Строительство линий наружного освещения на автомобильной дороге Петропавловск-Камчатский - Мильково на участке км 12 - км 24</t>
  </si>
  <si>
    <t>Мероприятие 1.3.24</t>
  </si>
  <si>
    <t>Реконструкция автомобильной дороги Петропавловск-Камчатский - Мильково на участке км 152 - км 170 (проектные работы)</t>
  </si>
  <si>
    <t>Мероприятие 1.3.25</t>
  </si>
  <si>
    <t>Реконструкция автомобильной дороги Петропавловск-Камчатский - Мильково на участке км 231 - км 249 (проектные работы)</t>
  </si>
  <si>
    <t>Мероприятие 1.3.26</t>
  </si>
  <si>
    <t>Реконструкция автомобильной дороги Петропавловск-Камчатский - Мильково на участке строительства западного обхода г. Елизово км 27 - км 30 с подъездом к Аэропорту (проектные работы)</t>
  </si>
  <si>
    <t>Мероприятие 1.3.27</t>
  </si>
  <si>
    <t>Мероприятие 1.3.28</t>
  </si>
  <si>
    <t>Реконструкция автомобильной дороги Петропавловск-Камчатский - Мильково 40 км - Пиначево с подъездом к п. Раздольный и к базе с/х Заречный на участке км 1 - км 16,4 (проектные работы)</t>
  </si>
  <si>
    <t>Мероприятие 1.3.29</t>
  </si>
  <si>
    <t>Реконструкция автомобильной дороги Петропавловск-Камчатский - Мильково 40 км - Пиначево с подъездом к п. Раздольный и к базе с/х Заречный на участке км 1 - км 16,4. 1 этап (участок ПК28+00 - ПК80+00)</t>
  </si>
  <si>
    <t>Мероприятие 1.3.30</t>
  </si>
  <si>
    <t>Проектирование строительства мостового перехода через реку Кирганик на 16 км автомобильной дороги Мильково - Ключи - Усть-Камчатск</t>
  </si>
  <si>
    <t>Мероприятие 1.3.31</t>
  </si>
  <si>
    <t>Строительство автомобильной дороги Анавгай -  Палана на участке км 225 - км 231 (проектные работы)</t>
  </si>
  <si>
    <t>Мероприятие 1.3.32</t>
  </si>
  <si>
    <t>Строительство мостового перехода через р. Тигиль на 224 км автомобильной дороги Анавгай - Палана (проектные работы)</t>
  </si>
  <si>
    <t>Мероприятие 1.3.33</t>
  </si>
  <si>
    <t>Строительство автозимника продленного действия Анавгай - Палана на участке км 230 - км 240 (проектные работы)</t>
  </si>
  <si>
    <t>Мероприятие 1.3.34</t>
  </si>
  <si>
    <t>Строительство автозимника продленного действия Анавгай - Палана на участке км 0 - км 16 (проектные работы)</t>
  </si>
  <si>
    <t>Мероприятие 1.3.35</t>
  </si>
  <si>
    <t>Мероприятие 1.3.36</t>
  </si>
  <si>
    <t>Строительство автозимника продленного действия Анавгай -  Палана на участке км 17 - км 33 (проектные работы)</t>
  </si>
  <si>
    <t>Мероприятие 1.3.37</t>
  </si>
  <si>
    <t>Реконструкция автомобильной дороги Елизово - Паратунка на кольцевой развязке км 12 +700 (проектные работы)</t>
  </si>
  <si>
    <t>Мероприятие 1.3.38</t>
  </si>
  <si>
    <t>Строительство стационарного пункта весового контроля на автомобильной дороге Петропавловск-Камчатский - Мильково (проектные работы)</t>
  </si>
  <si>
    <t>Мероприятие 1.3.39</t>
  </si>
  <si>
    <t>Строительство причальных сооружений через протоку Озерная в Усть-Камчатском районе Камчатского края (проектные работы)</t>
  </si>
  <si>
    <t>Мероприятие 1.3.40</t>
  </si>
  <si>
    <t xml:space="preserve">Реконструкция автомобильной дороги Начикинский совхоз - Усть-Большерецк - п. Октябрьский с подъездом к пристани Косоево - колхоз им. Октябрьской революции 0 - 107,2 км  на участке км 0 - км 5  (в том числе проектные работы) </t>
  </si>
  <si>
    <t>Мероприятие 1.3.41</t>
  </si>
  <si>
    <t>Реконструкция автомобильной дороги Начикинский совхоз - Усть-Большерецк - п. Октябрьский с подъездом к пристани Косоево - колхоз им. Октябрьской революции 0 - 107,2 км на участке км 0 - км 5</t>
  </si>
  <si>
    <t>Мероприятие 1.3.42</t>
  </si>
  <si>
    <t>Мероприятие 1.3.43</t>
  </si>
  <si>
    <t>Реконструкция автомобильной дороги Елизово - Паратунка на участке мостового перехода через реку Половинка. 2 этап - Берегоукрепление, устройство освещения на набережной</t>
  </si>
  <si>
    <t>Мероприятие 1.3.44</t>
  </si>
  <si>
    <t>Строительство подъезда к стадиону «Спартак» (проектные работы)</t>
  </si>
  <si>
    <t>Мероприятие 1.3.45</t>
  </si>
  <si>
    <t>Строительство подъезда к проектируемому  аэровокзалу в г. Елизово от автомобильной дороги А-401 «Подъездная дорога от морского порта Петропавловск-Камчатский к аэропорту Петропавловск-Камчатский на участке 34»</t>
  </si>
  <si>
    <t>Мероприятие 1.3.46</t>
  </si>
  <si>
    <t>Реконструкция мостового перехода через р. Железная-1 на 9 км автомобильной дороги «Садовое кольцо» в Елизовском районе Камчатского края (проектные работы)</t>
  </si>
  <si>
    <t>Мероприятие 1.3.47</t>
  </si>
  <si>
    <t>Реконструкция мостового перехода через р. Железная-2 на 12 км автомобильной дороги «Садовое кольцо» в Елизовском районе Камчатского края (проектные работы)</t>
  </si>
  <si>
    <t>Мероприятие 1.3.48</t>
  </si>
  <si>
    <t>Реконструкция мостового перехода через р. Амшарик на км 3+865 автомобильной дороги Мильково - Кирганик (проектные работы)</t>
  </si>
  <si>
    <t>Мероприятие 1.3.49</t>
  </si>
  <si>
    <t>Реконструкция мостового перехода через руч. Хуторской на км 1+698 автомобильной дороги Елизово - Паратунка, 4 км -п. Садовый - Учебный центр (проектные работы)</t>
  </si>
  <si>
    <t>Мероприятие 1.3.50</t>
  </si>
  <si>
    <t>Реконструкция мостового перехода через р. Гольцовка на км 78+280 автомобильной дороги Начикинский с/х - Усть-Большерецк - п. Октябрьский с подъездом к пристани Косоево и колхозу Октябрьской революции (проектные работы)</t>
  </si>
  <si>
    <t>Мероприятие 1.3.51</t>
  </si>
  <si>
    <t>Реконструкция мостового перехода через реку Михакина на км 1+743 автомобильной дороги Палана-строящийся аэропорт (проектные работы)</t>
  </si>
  <si>
    <t>Мероприятие 1.3.52</t>
  </si>
  <si>
    <t>Реконструкция мостового перехода через р. Палана на км 6+363 автомобильной дороги Палана-строящийся аэропорт (проектные работы)</t>
  </si>
  <si>
    <t>Мероприятие 1.3.53</t>
  </si>
  <si>
    <t>Основное мероприятие 1.4.</t>
  </si>
  <si>
    <t>Строительство и реконструкция автомобильных дорог, транспортных развязок и мостовых переходов на автомобильных дорогах местного значения, предусматривающие софинансирование из краевого бюджета</t>
  </si>
  <si>
    <t>Мероприятие 1.4.1</t>
  </si>
  <si>
    <t>Автомобильная дорога общегородского значения по улице Дальневосточной в г. Петропавловске-Камчатском (от ПК + 00 + ПКЗ + 70)</t>
  </si>
  <si>
    <t>Мероприятие 1.4.2</t>
  </si>
  <si>
    <t>Реконструкция и капитальный ремонт магистральной улицы общегородского и районного значения ул. Вулканная - ул. Чубарова (от поста ГИБДД до пересечения с пр. Победы) в г. Петропавловске-Камчатском</t>
  </si>
  <si>
    <t>Мероприятие 1.4.3</t>
  </si>
  <si>
    <t>Магистраль общегородского значения от II кольца до ул. Кавказской, включая ул. Ломоносова в г. Петропавловск-Камчатском</t>
  </si>
  <si>
    <t>Мероприятие 1.4.4</t>
  </si>
  <si>
    <t>Магистраль общегородского значения от поста ГАИ до ул. Академика Королёва с развязкой в микрорайоне Северо-Восток в г. Петропавловске-Камчатском</t>
  </si>
  <si>
    <t>Мероприятие 1.4.5</t>
  </si>
  <si>
    <t>Автомобильная дорога районного значения от ул. Тушканова до пр. Карла Маркса в г. Петропавловск-Камчатском</t>
  </si>
  <si>
    <t>Мероприятие 1.4.6</t>
  </si>
  <si>
    <t>Автомобильная дорога по ул. Ларина с устройством транспортной развязки и водопропускными сооружениями (от остановки «Кольцо по улице Ларина» до пересечения с магистральной улицей в районе перспективной застройки) в городе Петропавловске-Камчатском</t>
  </si>
  <si>
    <t>Мероприятие 1.4.7</t>
  </si>
  <si>
    <t>Автомобильная дорога по ул. Ларина с устройством транспортной развязки и водопропускными сооружениями (участок от ул. Ларина до конца жилой застройки)</t>
  </si>
  <si>
    <t>Мероприятие 1.4.8</t>
  </si>
  <si>
    <t>Реконструкция автомобильной дороги «Садовое кольцо-подъезд к СНТ «Автомобилист» (в том числе разработка проектной документации)</t>
  </si>
  <si>
    <t>Мероприятие 1.4.9</t>
  </si>
  <si>
    <t>Реконструкция автомобильной дороги «Садовое кольцо-подъезд к СНТ «БАМ» (в том числе разработка проектной документации)</t>
  </si>
  <si>
    <t>Мероприятие 1.4.10</t>
  </si>
  <si>
    <t>Реконструкция автомобильной дороги общего пользования местного значения «Петропавловск-Камчатский - Мильково 56 км. - Березняки» (в том числе разработка проектной документации)</t>
  </si>
  <si>
    <t>Мероприятие 1.4.11</t>
  </si>
  <si>
    <t>Реконструкция автомобильной дороги общего пользования местного значения ул. Энтузиастов с. Николаевка (проектные работы)</t>
  </si>
  <si>
    <t>Мероприятие 1.4.12</t>
  </si>
  <si>
    <t>Строительство проезда от ул. Ленинградская д. 25 до ул. Ключевская д. 30 в г. Петропавловске-Камчатском</t>
  </si>
  <si>
    <t>Мероприятие 1.4.13</t>
  </si>
  <si>
    <t>Реконструкция автомобильной дороги общего пользования местного значения по ул. Центральная от КПП-ВАИ до гостиницы п. Вулканный (в том числе разработка проектной документации)</t>
  </si>
  <si>
    <t>Мероприятие 1.4.14</t>
  </si>
  <si>
    <t>Реконструкция автомобильной дороги общего пользования местного значения подъезд к ул. Невельского с. Паратунка</t>
  </si>
  <si>
    <t>Мероприятие 1.4.15</t>
  </si>
  <si>
    <t>Реконструкция автомобильной дороги общего пользования местного значения (ул. «Вилюйская - ул. Спартака Мячина - ул. Пограничная», г. Елизово)</t>
  </si>
  <si>
    <t>Мероприятие 1.4.16</t>
  </si>
  <si>
    <t>Реконструкция инженерного сооружения «Мост через р. Микижа с. Паратунка» (в том числе разработка проектной документации)</t>
  </si>
  <si>
    <t>Мероприятие 1.4.17</t>
  </si>
  <si>
    <t>Строительство дорожной инфраструктуры 1-ой очереди Жилого района в Пионерском сельском поселении (проектные работы)</t>
  </si>
  <si>
    <t>Основное мероприятие 1.5.</t>
  </si>
  <si>
    <t>Содержание автомобильных дорог общего пользования местного значения</t>
  </si>
  <si>
    <t>Мероприятие 1.5.1</t>
  </si>
  <si>
    <t>На возмещение затрат или недополученных доходов в связи с эксплуатацией мостопонтонной переправы на участке 263-267 км автомобильной дороги Мильково - Ключи-Усть-Камчатск</t>
  </si>
  <si>
    <t>Мероприятие 1.5.2</t>
  </si>
  <si>
    <t>На содержание автомобильных дорог местного значения Петропавловск-Камчатского городского округа</t>
  </si>
  <si>
    <t>Мероприятие 1.5.3</t>
  </si>
  <si>
    <t>На содержание автомобильной дороги Тиличики - Корф Олюторского муниципального района</t>
  </si>
  <si>
    <t>Мероприятие 1.5.4</t>
  </si>
  <si>
    <t>На содержание участка автомобильной дороги «Оссора - Карага» в границах п. Оссора (субсидии п. Оссора)</t>
  </si>
  <si>
    <t>Мероприятие 1.5.5</t>
  </si>
  <si>
    <t>На содержание автомобильных дорог местного значения Елизовского городского поселения</t>
  </si>
  <si>
    <t>Мероприятие 1.5.6</t>
  </si>
  <si>
    <t>На содержание автомобильных дорог местного значения Елизовского муниципального района</t>
  </si>
  <si>
    <t>Мероприятие 1.5.7</t>
  </si>
  <si>
    <t>На содержание автомобильных дорог местного значения Новоавачинского сельского поселения</t>
  </si>
  <si>
    <t>Мероприятие 1.5.8</t>
  </si>
  <si>
    <t>На содержание автомобильных дорог местного значения Раздольненского сельского поселения</t>
  </si>
  <si>
    <t>Мероприятие 1.5.9</t>
  </si>
  <si>
    <t>На содержание автомобильных дорог местного значения сельское поселение "село Каменское"</t>
  </si>
  <si>
    <t>Мероприятие 1.5.10</t>
  </si>
  <si>
    <t>На содержание автомобильных дорог местного значения сельское поселение "село Слаутное"</t>
  </si>
  <si>
    <t>Мероприятие 1.5.11</t>
  </si>
  <si>
    <t>На содержание автомобильных дорог местного значения сельское поселение "село Аянка"</t>
  </si>
  <si>
    <t>Мероприятие 1.5.12</t>
  </si>
  <si>
    <t>На содержание автомобильных дорог местного значения сельское поселение "село Таловка"</t>
  </si>
  <si>
    <t>Мероприятие 1.5.13</t>
  </si>
  <si>
    <t>На содержание автомобильных дорог местного значения Алеутского муниципального округа</t>
  </si>
  <si>
    <t>Мероприятие 1.5.14</t>
  </si>
  <si>
    <t>На содержание автомобильных дорог местного значения Усть-Камчатского сельского поселения</t>
  </si>
  <si>
    <t>Мероприятие 1.5.15</t>
  </si>
  <si>
    <t>На содержание автомобильных дорог местного значения Ключевского сельского поселения</t>
  </si>
  <si>
    <t>Мероприятие 1.5.16</t>
  </si>
  <si>
    <t>На содержание автомобильных дорог местного значения Козыревского сельского поселения</t>
  </si>
  <si>
    <t>Основное мероприятие 1.6.</t>
  </si>
  <si>
    <t>Финансовая поддержка муниципальных образований в Камчатском крае, направленная на развитие дорожного хозяйства</t>
  </si>
  <si>
    <t>Мероприятие 1.6.1</t>
  </si>
  <si>
    <t>Иные дотации на поддержку мер по обеспечению сбалансированности бюджета Петропавловск-Камчатского городского округа</t>
  </si>
  <si>
    <t>Мероприятие 1.6.2</t>
  </si>
  <si>
    <t>Иные дотации на поддержку мер по обеспечению сбалансированности бюджета Елизовского муниципального района</t>
  </si>
  <si>
    <t>Мероприятие 1.6.3</t>
  </si>
  <si>
    <t>Субсидии на разработку научно-исследовательской работы по теме «Комплексное развитие транспортной системы ПКГО на перспективу до 2020 года»</t>
  </si>
  <si>
    <t>Основное мероприятие 1.7.</t>
  </si>
  <si>
    <t>Развитие транспортной инфраструктуры ТОР «Камчатка»</t>
  </si>
  <si>
    <t>Мероприятие 1.7.1</t>
  </si>
  <si>
    <t>Строительство автомобильной дороги «Подъезд к агропарку» площадка № 3 «Зеленовские озерки» (в том числе разработка проектной документации, прохождение государственной экспертизы)</t>
  </si>
  <si>
    <t>Мероприятие 1.7.2</t>
  </si>
  <si>
    <t>Строительство автомобильной дороги «Подъезд к б/о «Зеленовские озерки» площадка № 3 «Зеленовские озерки» (в том числе разработка проектной документации, прохождение государственной экспертизы)</t>
  </si>
  <si>
    <t>Мероприятие 1.7.3</t>
  </si>
  <si>
    <t>Строительство автомобильной дороги «Подъезд к гостинице «Авача» (в том числе разработка проектной документации, прохождение государственной экспертизы)</t>
  </si>
  <si>
    <t>Мероприятие 1.7.4</t>
  </si>
  <si>
    <t>Строительство основной дороги туристическо-рекреационного комплекса «Паратунка» (3 км), съездов к участкам (в том числе разработка проектной документации, прохождение государственной экспертизы)</t>
  </si>
  <si>
    <t>Мероприятие 1.7.5</t>
  </si>
  <si>
    <t>Строительство линии наружного освещения автомобильной дороги «Подъезд к агропарку» площадка № 3 «Зеленовские озерки» (в том числе разработка проектной документации)</t>
  </si>
  <si>
    <t>Мероприятие 1.7.6</t>
  </si>
  <si>
    <t>Строительство линии наружного освещения автомобильной дороги «Подъезд к б/о «Зеленовские озерки» площадка № 3 «Зеленовские озерки» (в том числе разработка проектной документации)</t>
  </si>
  <si>
    <t>Мероприятие 1.7.7</t>
  </si>
  <si>
    <t>Строительство линии наружного освещения автомобильной дороги «Подъезд к гостинице «Авача» (в том числе разработка проектной документации)</t>
  </si>
  <si>
    <t>Мероприятие 1.7.8</t>
  </si>
  <si>
    <t>857</t>
  </si>
  <si>
    <t>Строительство основной дороги туристическо-рекреационного комплекса «Паратунка»</t>
  </si>
  <si>
    <t>Мероприятие 1.7.9</t>
  </si>
  <si>
    <t>Реконструкция автомобильной дороги общего пользования местного значения ул. Энтузиастов, с. Николаевка</t>
  </si>
  <si>
    <t>Мероприятие 1.7.10</t>
  </si>
  <si>
    <t>860</t>
  </si>
  <si>
    <t>Реконструкция автомобильной дороги общего пользования местного значения ул. Энтузиастов с. Николаевка (в т.ч. строительный контроль, авторский надзор и прочее)</t>
  </si>
  <si>
    <t>Мероприятие 1.7.11</t>
  </si>
  <si>
    <t xml:space="preserve">Строительство основной дороги туристическо-рекреационного комплекса «Паратунка», съездов к участкам </t>
  </si>
  <si>
    <t>Основное мероприятие 1.8.</t>
  </si>
  <si>
    <t>Обеспечение информационной поддержки мероприятий по обеспечению безопасности дорожного движения</t>
  </si>
  <si>
    <t>Основное мероприятие 1.9.</t>
  </si>
  <si>
    <t>Ремонт автомобильных дорог общего пользования местного значения</t>
  </si>
  <si>
    <t>Мероприятие 1.9.1</t>
  </si>
  <si>
    <t>Ремонт автомобильных дорог местного значения Елизовского муниципального района</t>
  </si>
  <si>
    <t>Мероприятие 1.9.2</t>
  </si>
  <si>
    <t>Ремонт автомобильных дорог местного значения Петропавловск-Камчатского городского округа</t>
  </si>
  <si>
    <t>Мероприятие 1.9.3</t>
  </si>
  <si>
    <t>Ремонт автомобильных дорог местного значения Елизовского городского поселения</t>
  </si>
  <si>
    <t>Мероприятие 1.9.4</t>
  </si>
  <si>
    <t>Ремонт автомобильных дорог местного значения Вулканное городское поселение</t>
  </si>
  <si>
    <t>Мероприятие 1.9.5</t>
  </si>
  <si>
    <t>Ремонт автомобильных дорог местного значения Мильковского сельского поселения</t>
  </si>
  <si>
    <t>Региональный проект R1</t>
  </si>
  <si>
    <t>833</t>
  </si>
  <si>
    <t>Региональный проект «Региональная и местная дорожная сеть (Камчатский край)»</t>
  </si>
  <si>
    <t>Мероприятие R1.1</t>
  </si>
  <si>
    <t>Проведение работ по капитальному ремонту, ремонту автомобильных дорог общего пользования регионального или межмуниципального значения в целях приведения их в нормативное состояние и ликвидации мест концентрации дорожно-транспортных происшествий</t>
  </si>
  <si>
    <t>Мероприятие R1.2</t>
  </si>
  <si>
    <t>Проведение работ по капитальному ремонту, ремонту автомобильных дорог Петропавловск-Камчатской городской агломерации</t>
  </si>
  <si>
    <t>Региональный проект R2</t>
  </si>
  <si>
    <t>Региональный проект «Общесистемные меры развития дорожного хозяйства Камчатского края»</t>
  </si>
  <si>
    <t>Мероприятие R2.1</t>
  </si>
  <si>
    <t>Внедрение автоматизированных и роботизированных технологий организации дорожного движения и контроля за соблюдением правил дорожного движения</t>
  </si>
  <si>
    <t>Мероприятие R2.2</t>
  </si>
  <si>
    <t xml:space="preserve">Создание механизмов экономического стимулирования сохранности автомобильных дорог регионального и местного значения </t>
  </si>
  <si>
    <t>Мероприятие R2.3</t>
  </si>
  <si>
    <t>Разработка документов транспортного планирования</t>
  </si>
  <si>
    <t>Мероприятие R2.4</t>
  </si>
  <si>
    <t>Размещение автоматических пунктов весогабаритного контроля транспортных средств на автомобильных дорогах регионального или межмуниципального, местного значения</t>
  </si>
  <si>
    <t>Основное мероприятие 1.10.</t>
  </si>
  <si>
    <t>Укрепление материально-технической базы дорожной отрасли Камчатского края</t>
  </si>
  <si>
    <t>Мероприятие 1.10.1</t>
  </si>
  <si>
    <t>Приобретение дорожной строительной техники</t>
  </si>
  <si>
    <t>Мероприятие 1.10.2</t>
  </si>
  <si>
    <t>Государственная поддержка организаций, осуществляющих дорожную деятельность, в целях возмещения затрат по уплате лизинговых платежей</t>
  </si>
  <si>
    <t>Основное мероприятие 1.11.</t>
  </si>
  <si>
    <t>Организация технического осмотра на территории Камчатского края</t>
  </si>
  <si>
    <t>Основное мероприятие 2.1.</t>
  </si>
  <si>
    <t>Государственная поддержка юридических лиц и индивидуальных предпринимателей, осуществляющих перевозку пассажиров автомобильным транспортом на территории Камчатского края</t>
  </si>
  <si>
    <t>Мероприятие 2.1.1</t>
  </si>
  <si>
    <t>Субсидии  юридическим лицам и индивидуальным предпринимателям, осуществляющим перевозку пассажиров автомобильным транспортом общего пользования городского сообщения, в целях возмещения недополученных доходов в связи с предоставлением  мер социальной поддержки гражданам при  проезде на автомобильном транспорте общего пользования городского сообщения  (кроме такси м маршрутных такси) в отдельных муниципальных образованиях в  Камчатском крае</t>
  </si>
  <si>
    <t>Мероприятие 2.1.2</t>
  </si>
  <si>
    <t>Мероприятие 2.1.3</t>
  </si>
  <si>
    <t>Мероприятие 2.1.4</t>
  </si>
  <si>
    <t>Предоставление субсидий юридическим лицам и индивидуальным предпринимателям, осуществляющим перевозку пассажиров и багажа автомобильным транспортом общего пользования по маршрутам регулярных перевозок в Камчатском крае, в целях возмещения затрат, связанных с обновлением парка транспортных средств</t>
  </si>
  <si>
    <t>Основное мероприятие 2.2.</t>
  </si>
  <si>
    <t>Обновление парка транспортных средств организаций пассажирского транспорта</t>
  </si>
  <si>
    <t>Основное мероприятие 2.3.</t>
  </si>
  <si>
    <t>Создание объектов транспортной инфраструктуры в сфере организации перевозок пассажиров и багажа автомобильным транспортом общего пользования</t>
  </si>
  <si>
    <t>Мероприятие 2.3.1</t>
  </si>
  <si>
    <t xml:space="preserve">Разработка проекта автостанции (автостанция в с. Мильково) </t>
  </si>
  <si>
    <t>Мероприятие 2.3.2</t>
  </si>
  <si>
    <t>Строительство автостанции в с. Мильково</t>
  </si>
  <si>
    <t>Мероприятие 2.3.3</t>
  </si>
  <si>
    <t>Строительство автостанции регионального значения с реконструкцией имеющихся зданий и сооружений (проектные работы)</t>
  </si>
  <si>
    <t>Основное мероприятие 2.4.</t>
  </si>
  <si>
    <t>Возмещение недополученных доходов предприятий, выполняющих пассажирские перевозки автомобильным транспортом на территории Камчатского края</t>
  </si>
  <si>
    <t>Основное мероприятие 2.5.</t>
  </si>
  <si>
    <t>Приобретение автомобильного транспорта общего пользования</t>
  </si>
  <si>
    <t>Мероприятие 2.5.1</t>
  </si>
  <si>
    <t>Приобретение автомобильного транспорта общего пользования, работающего на газомоторном топливе</t>
  </si>
  <si>
    <t>Мероприятие 2.5.2</t>
  </si>
  <si>
    <t>Приобретение автомобильного транспорта общего пользования для муниципальных образований в Камчатском крае</t>
  </si>
  <si>
    <t>Основное мероприятие 2.6.</t>
  </si>
  <si>
    <t>Содержание объектов транспортной инфраструктуры в сфере организации перевозок пассажиров и багажа автомобильным транспортом общего пользования</t>
  </si>
  <si>
    <t>Мероприятие 2.6.1</t>
  </si>
  <si>
    <t>Содержание автостанции в с. Мильково</t>
  </si>
  <si>
    <t>Основное мероприятие 2.7.</t>
  </si>
  <si>
    <t xml:space="preserve">Выполнение работ, связанных с осуществлением регулярных перевозок пассажиров и багажа автомобильным транспортом по регулируемым тарифам  </t>
  </si>
  <si>
    <t>Основное мероприятие 2.8.</t>
  </si>
  <si>
    <t>Организация перевозок пассажиров автомобильным транспортом на внутримуниципальных маршрутах городского, пригородного сообщения по сниженным тарифам</t>
  </si>
  <si>
    <t>Основное мероприятие 2.9.</t>
  </si>
  <si>
    <t>Обеспечение соблюдения законодательства в сфере транспортной безопасности на объектах транспортной инфраструктуры автомобильного транспорта</t>
  </si>
  <si>
    <t>Основное мероприятие 3.1.</t>
  </si>
  <si>
    <t>Государственная поддержка организаций, осуществляющих деятельность в сфере перевозок пассажиров водным транспортом на межмуниципальных маршрутах</t>
  </si>
  <si>
    <t>Мероприятие 3.1.1</t>
  </si>
  <si>
    <t>Возмещения части затрат, возникающих в связи с перевозкой пассажиров и багажа водным транспортом в межмуниципальном сообщении на территории Камчатского края</t>
  </si>
  <si>
    <t>Мероприятие 3.1.2</t>
  </si>
  <si>
    <t>Финансовое обеспечение затрат в связи с выполнением работ юридическим лицам - государственным унитарным предприятиям Камчатского края, осуществляющим деятельность в сфере грузовых перевозок в межмуниципальном сообщении с использованием морских судов</t>
  </si>
  <si>
    <t>Мероприятие 3.1.3</t>
  </si>
  <si>
    <t xml:space="preserve">Возмещение части затрат на ремонт морских грузовых и (или) грузопассажирских судов, находящихся на праве хозяйственного ведения у юридических лиц - государственных унитарных предприятий Камчатского края </t>
  </si>
  <si>
    <t>Основное мероприятие 3.2.</t>
  </si>
  <si>
    <t>Организация перевозок пассажиров водным транспортом на внутримуниципальных маршрутах по сниженным тарифам (субсидии местным бюджетам)</t>
  </si>
  <si>
    <t>Основное мероприятие 3.3.</t>
  </si>
  <si>
    <t>Обновление парка транспортных средств организаций водного транспорта</t>
  </si>
  <si>
    <t>Мероприятие 3.3.1</t>
  </si>
  <si>
    <t>822</t>
  </si>
  <si>
    <t>Приобретение грузопассажирского судна</t>
  </si>
  <si>
    <t>Мероприятие 3.3.2</t>
  </si>
  <si>
    <t>Приобретение грузопассажирских барж грузоподъёмностью 40 тонн</t>
  </si>
  <si>
    <t>Мероприятие 3.3.3</t>
  </si>
  <si>
    <t>Приобретение грузопассажирских барж грузоподъёмностью 20 тонн</t>
  </si>
  <si>
    <t>Мероприятие 3.3.4</t>
  </si>
  <si>
    <t>Приобретение судов на воздушной подушке</t>
  </si>
  <si>
    <t>Мероприятие 3.3.5</t>
  </si>
  <si>
    <t>Приобретение автопассажирского парома</t>
  </si>
  <si>
    <t>Мероприятие 3.3.6</t>
  </si>
  <si>
    <t>Строительство автопассажирского парома</t>
  </si>
  <si>
    <t>Основное мероприятие 3.4.</t>
  </si>
  <si>
    <t>Государственная поддержка организаций, осуществляющих деятельность в сфере перевозок пассажиров водным транспортом в муниципальном сообщении</t>
  </si>
  <si>
    <t>Основное мероприятие 3.5.</t>
  </si>
  <si>
    <t>Приобретение специализированного автотранспорта и оборудования для обеспечения работы морских судов</t>
  </si>
  <si>
    <t>Основное мероприятие 4.1.</t>
  </si>
  <si>
    <t>Государственная поддержка организаций, осуществляющих деятельность в сфере воздушных межмуниципальных перевозок населения</t>
  </si>
  <si>
    <t>Основное мероприятие 4.2.</t>
  </si>
  <si>
    <t>Обновление парка воздушных судов, специального автотранспорта и оборудования для авиационной безопасности региональных организаций воздушного транспорта</t>
  </si>
  <si>
    <t>Мероприятие 4.2.1</t>
  </si>
  <si>
    <t xml:space="preserve">Приобретение вертолета </t>
  </si>
  <si>
    <t>Мероприятие 4.2.2</t>
  </si>
  <si>
    <t>Приобретение специального автотранспорта и оборудования для авиационной безопасности</t>
  </si>
  <si>
    <t>Основное мероприятие 4.3.</t>
  </si>
  <si>
    <t>Государственная поддержка организаций, осуществляющих деятельность в сфере воздушных межрегиональных перевозок населения</t>
  </si>
  <si>
    <t>Основное мероприятие 4.4.</t>
  </si>
  <si>
    <t>Подпрограмма 5 «Обеспечение реализации Программы»</t>
  </si>
  <si>
    <t>Основное мероприятие 5.1.</t>
  </si>
  <si>
    <t>Управление реализацией Программы</t>
  </si>
  <si>
    <t>Мероприятие 5.1.1</t>
  </si>
  <si>
    <t>Обеспечение деятельности Министерства транспорта и дорожного строительства Камчатского края</t>
  </si>
  <si>
    <t>Мероприятие 5.1.2</t>
  </si>
  <si>
    <t>Обеспечение деятельности подведомственного Министерству транспорта и дорожного строительства Камчатского края краевого государственного учреждения</t>
  </si>
  <si>
    <t>Мероприятие 3.3.7</t>
  </si>
  <si>
    <t>Строительство грузовой баржи грузоподъемностью 40 тонн</t>
  </si>
  <si>
    <t>Мероприятие 1.3.54</t>
  </si>
  <si>
    <t>Реконструкция автомобильной дороги Петропавловск-Камчатский - Мильково 40 км - Пиначево с подъездом к п. Раздольный и к базе с/х Заречный на участке км 1 - км 16,4. 2 этап (участок ПК00+00 - ПК28+00)</t>
  </si>
  <si>
    <t>Реконструкция автомобильной дороги Петропавловск-Камчатский - Мильково 40 км - Пиначево с подъездом к п. Раздольный и к базе с/х Заречный на участке км 1 - км 16,4. 3 этап (проектные работы)</t>
  </si>
  <si>
    <t>Строительство причальных сооружений через протоку Озерная в Усть-Камчатском районе Камчатского края</t>
  </si>
  <si>
    <t>Мероприятие 2.3.4</t>
  </si>
  <si>
    <t>Строительство автостанции регионального значения с реконструкцией имеющихся зданий и сооружений</t>
  </si>
  <si>
    <t>Мероприятие R1.3</t>
  </si>
  <si>
    <t>Строительство подъезда к проектируемому  аэровокзалу в г. Елизово от автомобильной дороги А-401 "Подъездная дорога от морского порта Петропавловск-Камчатский к аэропорту Петропавловск-Камчатский (Елизово) на участке км 34"</t>
  </si>
  <si>
    <t>Основное мероприятие 3.6.</t>
  </si>
  <si>
    <t>Развитие инфраструктуры водного транспорта для обеспечения безопасной работы судов, принадлежащих Камчатскому краю</t>
  </si>
  <si>
    <t>Реконструкция автомобильной дороги Петропавловск-Камчатский - Мильково на участке км 12 - км 17 с подъездом к федеральной дороге. 2 этап. (проектные работы)</t>
  </si>
  <si>
    <t>Реконструкция автомобильной дороги Начикинский совхоз – Усть-Большерецк – п. Октябрьский с подъездом к пристани Косоево – колхоз им. Октябрьской революции 0 - 107,2 км на участке км 5 - км 10 (проектные работы)</t>
  </si>
  <si>
    <t>Мероприятие 1.5.17</t>
  </si>
  <si>
    <t>На содержание автомобильных дорог местного значения Мильковского сельского поселения</t>
  </si>
  <si>
    <t>Основное мероприятие 3.7.</t>
  </si>
  <si>
    <t xml:space="preserve">Организация работ по подъему и удалению затонувшего имущества  в акватории, прилегающей к морскому побережью Камчатского края </t>
  </si>
  <si>
    <t>Автомобильная дорога для резидента ООО "Соколиный центр "Камчатка"</t>
  </si>
  <si>
    <t>Мероприятие 1.9.6</t>
  </si>
  <si>
    <t>Ремонт автомобильных дорог местного значения Вилючинского городского округа</t>
  </si>
  <si>
    <t>Автомобильная дорога общего пользования регионального значения Камчатского края "п. Термальный - туристский кластер "Три вулкана" (1-3 этапы)"</t>
  </si>
  <si>
    <t>Региональный проект J1</t>
  </si>
  <si>
    <t>Региональный проект «Развитие туристической инфраструктуры (Камчатский край)»</t>
  </si>
  <si>
    <t>Мероприятие J 1.1</t>
  </si>
  <si>
    <t>Мероприятие 1.6.4</t>
  </si>
  <si>
    <t>Мероприятие 1.3.55</t>
  </si>
  <si>
    <t>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в Елизовском муниципальном районе</t>
  </si>
  <si>
    <t xml:space="preserve">Реконструкция автомобильной дороги Петропавловск-Камчатский - Мильково на участке км 12 - км 17 с подъездом к федеральной дороге. 2 этап. </t>
  </si>
  <si>
    <t xml:space="preserve">Реконструкция автомобильной дороги Мильково – Ключи – Усть-Камчатск на участке км 0 - км 10 </t>
  </si>
  <si>
    <t>Мероприятие 1.4.18</t>
  </si>
  <si>
    <t>Примыкание к автомобильной дороге А-401 подъездная дорога от морского порта Петропавловск-Камчатский к аэропорту Петропавловск-Камчатский (Елизово) на км 10+980 (справа по направлению движения из г. Петропавловск-Камчатский) участка дороги от ул. Ларина до ул. Академика Королёва</t>
  </si>
  <si>
    <t>843</t>
  </si>
  <si>
    <t>Мероприятие 1.6.5</t>
  </si>
  <si>
    <t>Мероприятие 1.6.6</t>
  </si>
  <si>
    <t>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в Вулканном городском поселении</t>
  </si>
  <si>
    <t>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в Раздольненском сельском поселении</t>
  </si>
  <si>
    <t>Мероприятие J 1.2</t>
  </si>
  <si>
    <t>Автомобильная дорога общего пользования регионального значения Камчатского края "п. Термальный - туристский кластер "Три вулкана" (4 этап)"</t>
  </si>
  <si>
    <t>Мероприятие 1.2.1.</t>
  </si>
  <si>
    <t>Мероприятие 1.2.2</t>
  </si>
  <si>
    <t>Мероприятие 1.2.3</t>
  </si>
  <si>
    <t>Мероприятие 1.2.4</t>
  </si>
  <si>
    <t>Мероприятие 1.2.5</t>
  </si>
  <si>
    <t>Мероприятие 1.2.6</t>
  </si>
  <si>
    <t>Мероприятие 1.2.7</t>
  </si>
  <si>
    <t>Мероприятие 1.2.8</t>
  </si>
  <si>
    <t>Мероприятие 1.2.9</t>
  </si>
  <si>
    <t>Мероприятие 1.2.10</t>
  </si>
  <si>
    <t>Мероприятие 1.2.11</t>
  </si>
  <si>
    <t>Мероприятие 1.2.12</t>
  </si>
  <si>
    <t>Мероприятие 1.2.13</t>
  </si>
  <si>
    <t>Мероприятие 1.2.14</t>
  </si>
  <si>
    <t>Мероприятие 1.2.15</t>
  </si>
  <si>
    <t>1.</t>
  </si>
  <si>
    <t>2.</t>
  </si>
  <si>
    <t>4.</t>
  </si>
  <si>
    <t>3.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</si>
  <si>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</si>
  <si>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</si>
  <si>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</si>
  <si>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</si>
  <si>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</si>
  <si>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</si>
  <si>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</si>
  <si>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</si>
  <si>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</si>
  <si>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</si>
  <si>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</si>
  <si>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</si>
  <si>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</si>
  <si>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</si>
  <si>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</si>
  <si>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</si>
  <si>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</si>
  <si>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</si>
  <si>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</si>
  <si>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</si>
  <si>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</si>
  <si>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</si>
  <si>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</si>
  <si>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</si>
  <si>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</si>
  <si>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</si>
  <si>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</si>
  <si>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</si>
  <si>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</si>
  <si>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</si>
  <si>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</si>
  <si>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</si>
  <si>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</si>
  <si>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</si>
  <si>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</si>
  <si>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</si>
  <si>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</si>
  <si>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</si>
  <si>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</si>
  <si>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</si>
  <si>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</si>
  <si>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</si>
  <si>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</si>
  <si>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</si>
  <si>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</si>
  <si>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</si>
  <si>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</si>
  <si>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</si>
  <si>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</si>
  <si>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</si>
  <si>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</si>
  <si>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</si>
  <si>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</si>
  <si>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</si>
  <si>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</si>
  <si>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</si>
  <si>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</si>
  <si>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</si>
  <si>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</si>
  <si>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</si>
  <si>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</si>
  <si>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</si>
  <si>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</si>
  <si>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</si>
  <si>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</si>
  <si>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</si>
  <si>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</si>
  <si>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</si>
  <si>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</si>
  <si>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</si>
  <si>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</si>
  <si>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</si>
  <si>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</si>
  <si>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</si>
  <si>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</si>
  <si>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</si>
  <si>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</si>
  <si>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</si>
  <si>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</si>
  <si>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</si>
  <si>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</si>
  <si>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</si>
  <si>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</si>
  <si>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</si>
  <si>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</si>
  <si>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</si>
  <si>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</si>
  <si>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</si>
  <si>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</si>
  <si>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</si>
  <si>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</si>
  <si>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</si>
  <si>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</si>
  <si>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</si>
  <si>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</si>
  <si>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</si>
  <si>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</si>
  <si>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</si>
  <si>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</si>
  <si>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</si>
  <si>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</si>
  <si>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</si>
  <si>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</si>
  <si>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</si>
  <si>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</si>
  <si>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</si>
  <si>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</si>
  <si>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</si>
  <si>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</si>
  <si>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</si>
  <si>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</si>
  <si>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</si>
  <si>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</si>
  <si>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</si>
  <si>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</si>
  <si>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</si>
  <si>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</si>
  <si>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</si>
  <si>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</si>
  <si>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</si>
  <si>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</si>
  <si>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</si>
  <si>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</si>
  <si>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</si>
  <si>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</si>
  <si>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</si>
  <si>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</si>
  <si>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</si>
  <si>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</si>
  <si>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</si>
  <si>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</si>
  <si>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</si>
  <si>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</si>
  <si>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</si>
  <si>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</si>
  <si>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</si>
  <si>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</si>
  <si>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</si>
  <si>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</si>
  <si>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</si>
  <si>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</si>
  <si>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</si>
  <si>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</si>
  <si>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</si>
  <si>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</si>
  <si>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</si>
  <si>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</si>
  <si>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</si>
  <si>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</si>
  <si>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</si>
  <si>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</si>
  <si>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</si>
  <si>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</si>
  <si>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</si>
  <si>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</si>
  <si>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</si>
  <si>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</si>
  <si>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</si>
  <si>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</si>
  <si>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</si>
  <si>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</si>
  <si>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</si>
  <si>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</si>
  <si>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</si>
  <si>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</si>
  <si>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</si>
  <si>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</si>
  <si>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</si>
  <si>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</si>
  <si>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</si>
  <si>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</si>
  <si>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</si>
  <si>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</si>
  <si>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</si>
  <si>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</si>
  <si>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</si>
  <si>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</si>
  <si>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</si>
  <si>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</si>
  <si>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</si>
  <si>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</si>
  <si>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</si>
  <si>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</si>
  <si>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</si>
  <si>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</si>
  <si>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</si>
  <si>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</si>
  <si>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</si>
  <si>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</si>
  <si>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</si>
  <si>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</si>
  <si>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</si>
  <si>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</si>
  <si>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</si>
  <si>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</si>
  <si>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</si>
  <si>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</si>
  <si>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</si>
  <si>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</si>
  <si>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</si>
  <si>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</si>
  <si>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</si>
  <si>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r>
      <t xml:space="preserve">Предоставление из краевого бюджета субсидии юридическим лицам и индивидуальным предпринимателям, осуществляющим перевозку пассажиров и багажа автомобильным транспортом общего пользования </t>
    </r>
    <r>
      <rPr>
        <u/>
        <sz val="10"/>
        <rFont val="Times New Roman"/>
        <family val="1"/>
        <charset val="204"/>
      </rPr>
      <t>городского сообщения</t>
    </r>
    <r>
      <rPr>
        <sz val="10"/>
        <rFont val="Times New Roman"/>
        <family val="1"/>
        <charset val="204"/>
      </rPr>
      <t xml:space="preserve"> (кроме такси и маршрутных такси) по маршрутам регулярных перевозок в Камчатском крае по сниженным тарифам, на возмещение недополученных доходов</t>
    </r>
  </si>
  <si>
    <r>
      <t xml:space="preserve">Предоставление из краевого бюджета субсидии на возмещение недополученных доходов юридическим лицам и индивидуальным предпринимателям, осуществляющим перевозку пассажиров автомобильным транспортом общего пользования на маршрутах </t>
    </r>
    <r>
      <rPr>
        <u/>
        <sz val="10"/>
        <rFont val="Times New Roman"/>
        <family val="1"/>
        <charset val="204"/>
      </rPr>
      <t>пригородного сообщения</t>
    </r>
    <r>
      <rPr>
        <sz val="10"/>
        <rFont val="Times New Roman"/>
        <family val="1"/>
        <charset val="204"/>
      </rPr>
      <t xml:space="preserve"> по регулируемым тарифам на территории Камчатского края </t>
    </r>
  </si>
  <si>
    <t>Мероприятие R1.4</t>
  </si>
  <si>
    <t>Мероприятие R1.5</t>
  </si>
  <si>
    <t>Мероприятие R1.6</t>
  </si>
  <si>
    <t>Реконструкция мостового перехода через р. Железная-1 на 9 км автомобильной дороги "Садовое кольцо" в Елизовском районе Камчатского края</t>
  </si>
  <si>
    <t>Реконструкция мостового перехода через р. Железная-2 на 12 км автомобильной дороги "Садовое кольцо" в Елизовском районе Камчатского края</t>
  </si>
  <si>
    <t>Реконструкция мостового перехода через р. Амшарик на км 3+865 автомобильной дороги Мильково - Кирганик</t>
  </si>
  <si>
    <t>Мероприятие 1.3.56</t>
  </si>
  <si>
    <t>Мероприятие 1.3.57</t>
  </si>
  <si>
    <t xml:space="preserve">«Приложение 3 к Программе </t>
  </si>
  <si>
    <t>Объем средств на реализацию программы (тыс. рублей)</t>
  </si>
  <si>
    <t>Наименование государственной программы/подпрограммы/основного мероприятия (КВЦП)</t>
  </si>
  <si>
    <t>7.</t>
  </si>
  <si>
    <t>20.</t>
  </si>
  <si>
    <t>24.</t>
  </si>
  <si>
    <t>211.</t>
  </si>
  <si>
    <t>212.</t>
  </si>
  <si>
    <t>213.</t>
  </si>
  <si>
    <t xml:space="preserve">Приложение к Изменениям
в государственную программу Камчатского края «Развитие транспортной системы в Камчатском крае», утвержденную постановлением Правительства 
Камчатского края от 29.11.2013 № 551-П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</si>
</sst>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1" applyAlignment="1">
      <alignment vertical="top" wrapText="1"/>
    </xf>
    <xf numFmtId="0" fontId="5" fillId="0" borderId="0" xfId="1"/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1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5" fillId="0" borderId="2" xfId="1" applyBorder="1" applyAlignment="1">
      <alignment vertical="top" wrapText="1"/>
    </xf>
    <xf numFmtId="0" fontId="5" fillId="0" borderId="3" xfId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5" fillId="0" borderId="5" xfId="1" applyBorder="1" applyAlignment="1">
      <alignment vertical="top" wrapText="1"/>
    </xf>
    <xf numFmtId="0" fontId="5" fillId="0" borderId="6" xfId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165" fontId="1" fillId="0" borderId="13" xfId="0" applyNumberFormat="1" applyFont="1" applyFill="1" applyBorder="1" applyAlignment="1">
      <alignment horizontal="right" vertical="center"/>
    </xf>
    <xf numFmtId="165" fontId="1" fillId="0" borderId="1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/>
    <xf numFmtId="0" fontId="1" fillId="0" borderId="13" xfId="0" applyFont="1" applyFill="1" applyBorder="1" applyAlignment="1">
      <alignment horizontal="center"/>
    </xf>
    <xf numFmtId="0" fontId="8" fillId="0" borderId="0" xfId="0" applyFont="1" applyFill="1"/>
    <xf numFmtId="0" fontId="2" fillId="0" borderId="0" xfId="0" applyFont="1" applyFill="1" applyBorder="1" applyAlignment="1">
      <alignment vertical="top"/>
    </xf>
    <xf numFmtId="0" fontId="1" fillId="0" borderId="1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/>
    </xf>
    <xf numFmtId="0" fontId="1" fillId="0" borderId="17" xfId="0" applyFont="1" applyFill="1" applyBorder="1" applyAlignment="1">
      <alignment horizontal="left" vertical="center" wrapText="1"/>
    </xf>
    <xf numFmtId="165" fontId="1" fillId="0" borderId="13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10" fillId="0" borderId="0" xfId="0" applyFont="1" applyFill="1"/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65" fontId="2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65" fontId="1" fillId="0" borderId="1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center"/>
    </xf>
    <xf numFmtId="0" fontId="5" fillId="0" borderId="0" xfId="1" applyBorder="1" applyAlignment="1">
      <alignment vertical="top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16" fontId="2" fillId="0" borderId="1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Процент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MAKS~1\AppData\Local\Temp\Rar$DIa0.839\&#1043;&#1086;&#1089;&#1087;&#1088;&#1086;&#1075;&#1088;&#1072;&#1084;&#1084;&#1072;\&#1048;&#1079;&#1084;&#1077;&#1085;&#1077;&#1085;&#1080;&#1103;%20&#1044;&#1045;&#1050;&#1040;&#1041;&#1056;&#1068;%202015\&#1055;&#1088;&#1080;&#1083;&#1086;&#1078;&#1077;&#1085;&#1080;&#1077;%205%20&#1085;&#1072;%2015%20-%2016%20&#1075;&#1086;&#1076;%20(&#1087;&#1086;&#1076;%20&#1073;&#1102;&#1076;&#1078;&#1077;&#1090;%20&#1080;%20&#1080;&#1085;&#1074;&#1077;&#1089;&#1090;%2025.12.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2;&#1086;&#1080;%20&#1087;&#1086;&#1083;&#1091;&#1095;&#1077;&#1085;&#1085;&#1099;&#1077;%20&#1092;&#1072;&#1081;&#1083;&#1099;\&#1052;&#1054;&#1048;\&#1043;&#1086;&#1089;&#1087;&#1088;&#1086;&#1075;&#1088;&#1072;&#1084;&#1084;&#1072;\&#1043;&#1055;%20&#1085;&#1072;%202019%20&#1075;&#1086;&#1076;\&#1080;&#1079;&#1084;&#1077;&#1085;&#1077;&#1085;&#1080;&#1103;%20&#1052;&#1040;&#1056;&#1058;\&#1074;%20&#1088;&#1077;&#1076;&#1072;&#1082;&#1094;&#1080;&#1102;\&#1055;&#1088;&#1080;&#1083;&#1086;&#1078;&#1077;&#1085;&#1080;&#1103;%201,%203,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внебюджет"/>
      <sheetName val="Приложение 1"/>
      <sheetName val="Приложение 2"/>
      <sheetName val="Приложение 5"/>
      <sheetName val="Лист1"/>
      <sheetName val="Лист2"/>
      <sheetName val="3"/>
      <sheetName val="6"/>
      <sheetName val="7"/>
      <sheetName val="8"/>
      <sheetName val="9"/>
      <sheetName val="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4">
          <cell r="G74">
            <v>36624.124499999998</v>
          </cell>
          <cell r="H74">
            <v>34185.386200000001</v>
          </cell>
        </row>
        <row r="87">
          <cell r="G87">
            <v>78666.144</v>
          </cell>
          <cell r="H87">
            <v>84559.966010000004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внебюджет"/>
      <sheetName val="Приложение 1"/>
      <sheetName val="Приложение 3"/>
      <sheetName val="Приложение 8"/>
      <sheetName val="2"/>
      <sheetName val="3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4">
          <cell r="I74">
            <v>34669.291000000005</v>
          </cell>
          <cell r="J74">
            <v>56526.757799999992</v>
          </cell>
          <cell r="K74">
            <v>38606.74</v>
          </cell>
        </row>
        <row r="87">
          <cell r="I87">
            <v>82072.44</v>
          </cell>
          <cell r="J87">
            <v>84962.573000000004</v>
          </cell>
          <cell r="K87">
            <v>87644.61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view="pageBreakPreview" zoomScale="60" zoomScaleNormal="100" workbookViewId="0">
      <selection activeCell="F23" sqref="F23"/>
    </sheetView>
  </sheetViews>
  <sheetFormatPr defaultRowHeight="15" x14ac:dyDescent="0.25"/>
  <cols>
    <col min="1" max="1" width="22.85546875" style="2" customWidth="1"/>
    <col min="2" max="2" width="21.28515625" style="2" customWidth="1"/>
    <col min="3" max="3" width="25.42578125" style="2" customWidth="1"/>
    <col min="4" max="4" width="12" style="2" customWidth="1"/>
    <col min="5" max="5" width="11.28515625" style="2" customWidth="1"/>
    <col min="6" max="6" width="15.7109375" style="2" customWidth="1"/>
    <col min="7" max="7" width="13.28515625" style="2" customWidth="1"/>
    <col min="8" max="8" width="12.7109375" style="2" customWidth="1"/>
    <col min="9" max="9" width="16.7109375" style="2" customWidth="1"/>
    <col min="10" max="10" width="13.7109375" style="2" customWidth="1"/>
    <col min="11" max="11" width="12.28515625" style="2" customWidth="1"/>
    <col min="12" max="12" width="21.28515625" style="2" customWidth="1"/>
    <col min="13" max="16384" width="9.140625" style="2"/>
  </cols>
  <sheetData>
    <row r="1" spans="1:20" ht="27.95" customHeight="1" x14ac:dyDescent="0.25">
      <c r="A1" s="1"/>
      <c r="B1" s="1"/>
      <c r="C1" s="54"/>
      <c r="D1" s="54"/>
      <c r="E1" s="54"/>
      <c r="F1" s="54"/>
      <c r="G1" s="54"/>
      <c r="H1" s="54"/>
      <c r="I1" s="54"/>
      <c r="J1" s="54"/>
      <c r="K1" s="1"/>
      <c r="L1" s="4" t="s">
        <v>15</v>
      </c>
      <c r="M1" s="3"/>
      <c r="N1" s="3"/>
      <c r="O1" s="3"/>
      <c r="P1" s="3"/>
      <c r="Q1" s="3"/>
      <c r="R1" s="3"/>
      <c r="S1" s="3"/>
      <c r="T1" s="3"/>
    </row>
    <row r="2" spans="1:20" ht="32.25" customHeight="1" x14ac:dyDescent="0.25">
      <c r="A2" s="1"/>
      <c r="B2" s="55" t="s">
        <v>14</v>
      </c>
      <c r="C2" s="55"/>
      <c r="D2" s="55"/>
      <c r="E2" s="55"/>
      <c r="F2" s="55"/>
      <c r="G2" s="55"/>
      <c r="H2" s="55"/>
      <c r="I2" s="55"/>
      <c r="J2" s="55"/>
      <c r="K2" s="1"/>
      <c r="L2" s="1"/>
      <c r="M2" s="1"/>
      <c r="N2" s="1"/>
      <c r="O2" s="1"/>
      <c r="P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  <c r="N3" s="1"/>
      <c r="O3" s="1"/>
      <c r="P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0" ht="90" x14ac:dyDescent="0.25">
      <c r="A5" s="17" t="s">
        <v>4</v>
      </c>
      <c r="B5" s="18" t="s">
        <v>11</v>
      </c>
      <c r="C5" s="18" t="s">
        <v>12</v>
      </c>
      <c r="D5" s="18" t="s">
        <v>8</v>
      </c>
      <c r="E5" s="18" t="s">
        <v>9</v>
      </c>
      <c r="F5" s="18" t="s">
        <v>10</v>
      </c>
      <c r="G5" s="18" t="s">
        <v>13</v>
      </c>
      <c r="H5" s="18" t="s">
        <v>16</v>
      </c>
      <c r="I5" s="18" t="s">
        <v>17</v>
      </c>
      <c r="J5" s="18" t="s">
        <v>2</v>
      </c>
      <c r="K5" s="18" t="s">
        <v>18</v>
      </c>
      <c r="L5" s="19" t="s">
        <v>19</v>
      </c>
      <c r="M5" s="1"/>
      <c r="N5" s="1"/>
      <c r="O5" s="1"/>
      <c r="P5" s="1"/>
    </row>
    <row r="6" spans="1:20" x14ac:dyDescent="0.25">
      <c r="A6" s="14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  <c r="M6" s="1"/>
      <c r="N6" s="1"/>
      <c r="O6" s="1"/>
      <c r="P6" s="1"/>
    </row>
    <row r="7" spans="1:20" x14ac:dyDescent="0.25">
      <c r="A7" s="5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"/>
      <c r="N7" s="1"/>
      <c r="O7" s="1"/>
      <c r="P7" s="1"/>
    </row>
    <row r="8" spans="1:20" x14ac:dyDescent="0.25">
      <c r="A8" s="5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1"/>
      <c r="N8" s="1"/>
      <c r="O8" s="1"/>
      <c r="P8" s="1"/>
    </row>
    <row r="9" spans="1:20" x14ac:dyDescent="0.25">
      <c r="A9" s="5" t="s">
        <v>3</v>
      </c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1"/>
      <c r="N9" s="1"/>
      <c r="O9" s="1"/>
      <c r="P9" s="1"/>
    </row>
    <row r="10" spans="1:20" x14ac:dyDescent="0.25">
      <c r="A10" s="5" t="s">
        <v>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1"/>
      <c r="N10" s="1"/>
      <c r="O10" s="1"/>
      <c r="P10" s="1"/>
    </row>
    <row r="11" spans="1:20" x14ac:dyDescent="0.25">
      <c r="A11" s="5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1"/>
      <c r="N11" s="1"/>
      <c r="O11" s="1"/>
      <c r="P11" s="1"/>
    </row>
    <row r="12" spans="1:20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1"/>
      <c r="N12" s="1"/>
      <c r="O12" s="1"/>
      <c r="P12" s="1"/>
    </row>
    <row r="13" spans="1:20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  <c r="M13" s="1"/>
      <c r="N13" s="1"/>
      <c r="O13" s="1"/>
      <c r="P13" s="1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mergeCells count="2">
    <mergeCell ref="C1:J1"/>
    <mergeCell ref="B2:J2"/>
  </mergeCells>
  <pageMargins left="0.25" right="0.25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U1076"/>
  <sheetViews>
    <sheetView tabSelected="1" view="pageBreakPreview" zoomScale="70" zoomScaleNormal="70" zoomScaleSheetLayoutView="70" zoomScalePageLayoutView="55" workbookViewId="0">
      <pane xSplit="4" ySplit="8" topLeftCell="E9" activePane="bottomRight" state="frozen"/>
      <selection pane="topRight" activeCell="F1" sqref="F1"/>
      <selection pane="bottomLeft" activeCell="A7" sqref="A7"/>
      <selection pane="bottomRight" activeCell="K11" sqref="K11"/>
    </sheetView>
  </sheetViews>
  <sheetFormatPr defaultRowHeight="12.75" x14ac:dyDescent="0.2"/>
  <cols>
    <col min="1" max="1" width="5" style="40" customWidth="1"/>
    <col min="2" max="2" width="42.140625" style="40" customWidth="1"/>
    <col min="3" max="3" width="39.140625" style="41" customWidth="1"/>
    <col min="4" max="4" width="15.42578125" style="33" customWidth="1"/>
    <col min="5" max="5" width="17" style="40" bestFit="1" customWidth="1"/>
    <col min="6" max="6" width="15" style="33" customWidth="1"/>
    <col min="7" max="8" width="15" style="33" bestFit="1" customWidth="1"/>
    <col min="9" max="9" width="15.42578125" style="33" bestFit="1" customWidth="1"/>
    <col min="10" max="10" width="15.28515625" style="33" customWidth="1"/>
    <col min="11" max="13" width="15.7109375" style="33" customWidth="1"/>
    <col min="14" max="14" width="15.42578125" style="33" customWidth="1"/>
    <col min="15" max="15" width="17.42578125" style="33" customWidth="1"/>
    <col min="16" max="16" width="15.140625" style="33" customWidth="1"/>
    <col min="17" max="17" width="18.140625" style="33" customWidth="1"/>
    <col min="18" max="18" width="17.7109375" style="33" customWidth="1"/>
    <col min="19" max="19" width="15.85546875" style="33" bestFit="1" customWidth="1"/>
    <col min="20" max="21" width="14.5703125" style="33" bestFit="1" customWidth="1"/>
    <col min="22" max="16384" width="9.140625" style="33"/>
  </cols>
  <sheetData>
    <row r="1" spans="1:17" s="22" customFormat="1" ht="93" customHeight="1" x14ac:dyDescent="0.25">
      <c r="A1" s="44"/>
      <c r="B1" s="44"/>
      <c r="C1" s="47"/>
      <c r="E1" s="23"/>
      <c r="N1" s="56" t="s">
        <v>676</v>
      </c>
      <c r="O1" s="56"/>
      <c r="P1" s="56"/>
      <c r="Q1" s="56"/>
    </row>
    <row r="2" spans="1:17" s="22" customFormat="1" ht="18.75" x14ac:dyDescent="0.25">
      <c r="A2" s="44"/>
      <c r="B2" s="44"/>
      <c r="C2" s="47"/>
      <c r="E2" s="23"/>
      <c r="N2" s="49"/>
      <c r="O2" s="49"/>
      <c r="P2" s="49"/>
      <c r="Q2" s="49"/>
    </row>
    <row r="3" spans="1:17" s="22" customFormat="1" ht="18.75" x14ac:dyDescent="0.25">
      <c r="A3" s="44"/>
      <c r="B3" s="44"/>
      <c r="C3" s="47"/>
      <c r="E3" s="23"/>
      <c r="N3" s="56" t="s">
        <v>667</v>
      </c>
      <c r="O3" s="56"/>
      <c r="P3" s="56"/>
      <c r="Q3" s="56"/>
    </row>
    <row r="4" spans="1:17" s="22" customFormat="1" ht="15" customHeight="1" x14ac:dyDescent="0.3">
      <c r="A4" s="67" t="s">
        <v>39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s="22" customFormat="1" ht="15" x14ac:dyDescent="0.25">
      <c r="A5" s="23"/>
      <c r="B5" s="23"/>
      <c r="C5" s="24"/>
      <c r="E5" s="23"/>
      <c r="L5" s="25"/>
      <c r="M5" s="25"/>
      <c r="N5" s="25"/>
    </row>
    <row r="6" spans="1:17" s="22" customFormat="1" ht="27" customHeight="1" x14ac:dyDescent="0.25">
      <c r="A6" s="68" t="s">
        <v>37</v>
      </c>
      <c r="B6" s="68" t="s">
        <v>669</v>
      </c>
      <c r="C6" s="68"/>
      <c r="D6" s="51" t="s">
        <v>40</v>
      </c>
      <c r="E6" s="68" t="s">
        <v>668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</row>
    <row r="7" spans="1:17" s="22" customFormat="1" ht="17.25" customHeight="1" x14ac:dyDescent="0.25">
      <c r="A7" s="68"/>
      <c r="B7" s="68"/>
      <c r="C7" s="68"/>
      <c r="D7" s="51" t="s">
        <v>41</v>
      </c>
      <c r="E7" s="51" t="s">
        <v>42</v>
      </c>
      <c r="F7" s="51" t="s">
        <v>20</v>
      </c>
      <c r="G7" s="51" t="s">
        <v>21</v>
      </c>
      <c r="H7" s="51" t="s">
        <v>22</v>
      </c>
      <c r="I7" s="51" t="s">
        <v>23</v>
      </c>
      <c r="J7" s="51" t="s">
        <v>24</v>
      </c>
      <c r="K7" s="51" t="s">
        <v>25</v>
      </c>
      <c r="L7" s="51" t="s">
        <v>26</v>
      </c>
      <c r="M7" s="51" t="s">
        <v>27</v>
      </c>
      <c r="N7" s="51" t="s">
        <v>28</v>
      </c>
      <c r="O7" s="51" t="s">
        <v>29</v>
      </c>
      <c r="P7" s="51" t="s">
        <v>30</v>
      </c>
      <c r="Q7" s="51" t="s">
        <v>31</v>
      </c>
    </row>
    <row r="8" spans="1:17" s="27" customFormat="1" x14ac:dyDescent="0.2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26">
        <v>9</v>
      </c>
      <c r="J8" s="26">
        <v>10</v>
      </c>
      <c r="K8" s="26">
        <v>11</v>
      </c>
      <c r="L8" s="26">
        <v>12</v>
      </c>
      <c r="M8" s="26">
        <v>13</v>
      </c>
      <c r="N8" s="26">
        <v>14</v>
      </c>
      <c r="O8" s="26">
        <v>15</v>
      </c>
      <c r="P8" s="26">
        <v>16</v>
      </c>
      <c r="Q8" s="26">
        <v>17</v>
      </c>
    </row>
    <row r="9" spans="1:17" s="28" customFormat="1" ht="14.25" customHeight="1" x14ac:dyDescent="0.2">
      <c r="A9" s="63" t="s">
        <v>451</v>
      </c>
      <c r="B9" s="69" t="s">
        <v>43</v>
      </c>
      <c r="C9" s="29" t="s">
        <v>44</v>
      </c>
      <c r="D9" s="66"/>
      <c r="E9" s="21">
        <f t="shared" ref="E9:E43" si="0">SUM(F9:Q9)</f>
        <v>88601248.705290005</v>
      </c>
      <c r="F9" s="21">
        <f t="shared" ref="F9:Q9" si="1">SUM(F10:F13)</f>
        <v>4514598.1636600001</v>
      </c>
      <c r="G9" s="21">
        <f t="shared" si="1"/>
        <v>4499196.1201200001</v>
      </c>
      <c r="H9" s="21">
        <f t="shared" si="1"/>
        <v>6793845.9870100003</v>
      </c>
      <c r="I9" s="21">
        <f t="shared" si="1"/>
        <v>4254580.5960900001</v>
      </c>
      <c r="J9" s="21">
        <f t="shared" si="1"/>
        <v>5565771.2273500003</v>
      </c>
      <c r="K9" s="21">
        <f t="shared" si="1"/>
        <v>5992780.0723700002</v>
      </c>
      <c r="L9" s="21">
        <f t="shared" si="1"/>
        <v>7473759.3653800003</v>
      </c>
      <c r="M9" s="21">
        <f t="shared" si="1"/>
        <v>8651504.4457600005</v>
      </c>
      <c r="N9" s="21">
        <f t="shared" si="1"/>
        <v>11656115.87238</v>
      </c>
      <c r="O9" s="21">
        <f t="shared" si="1"/>
        <v>8759033.1292499993</v>
      </c>
      <c r="P9" s="21">
        <f t="shared" si="1"/>
        <v>8815573.5127399992</v>
      </c>
      <c r="Q9" s="21">
        <f t="shared" si="1"/>
        <v>11624490.21318</v>
      </c>
    </row>
    <row r="10" spans="1:17" s="28" customFormat="1" ht="15" x14ac:dyDescent="0.2">
      <c r="A10" s="64"/>
      <c r="B10" s="70"/>
      <c r="C10" s="29" t="s">
        <v>45</v>
      </c>
      <c r="D10" s="66"/>
      <c r="E10" s="21">
        <f>SUM(F10:Q10)</f>
        <v>30207035.493730001</v>
      </c>
      <c r="F10" s="20">
        <f t="shared" ref="F10:Q10" si="2">F15+F825+F930+F1020+F1055</f>
        <v>1289703.6762000001</v>
      </c>
      <c r="G10" s="20">
        <f t="shared" si="2"/>
        <v>2035408.6943999999</v>
      </c>
      <c r="H10" s="20">
        <f t="shared" si="2"/>
        <v>3717980.4781300002</v>
      </c>
      <c r="I10" s="20">
        <f t="shared" si="2"/>
        <v>1209626.1000000001</v>
      </c>
      <c r="J10" s="20">
        <f t="shared" si="2"/>
        <v>1700000</v>
      </c>
      <c r="K10" s="20">
        <f t="shared" si="2"/>
        <v>1416853.2</v>
      </c>
      <c r="L10" s="20">
        <f t="shared" si="2"/>
        <v>2401055.7990000001</v>
      </c>
      <c r="M10" s="20">
        <f t="shared" si="2"/>
        <v>2781725</v>
      </c>
      <c r="N10" s="20">
        <f t="shared" si="2"/>
        <v>4737739.4000000004</v>
      </c>
      <c r="O10" s="20">
        <f t="shared" si="2"/>
        <v>2828901.3459999999</v>
      </c>
      <c r="P10" s="20">
        <f t="shared" si="2"/>
        <v>2956142.9</v>
      </c>
      <c r="Q10" s="20">
        <f t="shared" si="2"/>
        <v>3131898.9</v>
      </c>
    </row>
    <row r="11" spans="1:17" s="28" customFormat="1" ht="15" x14ac:dyDescent="0.2">
      <c r="A11" s="64"/>
      <c r="B11" s="70"/>
      <c r="C11" s="29" t="s">
        <v>46</v>
      </c>
      <c r="D11" s="66"/>
      <c r="E11" s="21">
        <f t="shared" si="0"/>
        <v>57581436.032820001</v>
      </c>
      <c r="F11" s="20">
        <f t="shared" ref="F11:Q11" si="3">F16+F826+F931+F1021+F1056</f>
        <v>3182766.1883999999</v>
      </c>
      <c r="G11" s="20">
        <f t="shared" si="3"/>
        <v>2394225.2935799998</v>
      </c>
      <c r="H11" s="20">
        <f t="shared" si="3"/>
        <v>3044947.7269299999</v>
      </c>
      <c r="I11" s="20">
        <f t="shared" si="3"/>
        <v>3030910.1252799998</v>
      </c>
      <c r="J11" s="20">
        <f t="shared" si="3"/>
        <v>3785001.22474</v>
      </c>
      <c r="K11" s="20">
        <f t="shared" si="3"/>
        <v>4511411.8288200004</v>
      </c>
      <c r="L11" s="20">
        <f t="shared" si="3"/>
        <v>4964860.2005599998</v>
      </c>
      <c r="M11" s="20">
        <f t="shared" si="3"/>
        <v>5823004.6664899997</v>
      </c>
      <c r="N11" s="20">
        <f t="shared" si="3"/>
        <v>6839205.6340199998</v>
      </c>
      <c r="O11" s="20">
        <f t="shared" si="3"/>
        <v>5834567.7274399996</v>
      </c>
      <c r="P11" s="20">
        <f t="shared" si="3"/>
        <v>5763311.5065599997</v>
      </c>
      <c r="Q11" s="20">
        <f t="shared" si="3"/>
        <v>8407223.9100000001</v>
      </c>
    </row>
    <row r="12" spans="1:17" s="28" customFormat="1" ht="15" x14ac:dyDescent="0.2">
      <c r="A12" s="64"/>
      <c r="B12" s="70"/>
      <c r="C12" s="29" t="s">
        <v>47</v>
      </c>
      <c r="D12" s="66"/>
      <c r="E12" s="21">
        <f t="shared" si="0"/>
        <v>812777.17874</v>
      </c>
      <c r="F12" s="20">
        <f t="shared" ref="F12:Q12" si="4">F17+F827+F932+F1022+F1057</f>
        <v>42128.299059999998</v>
      </c>
      <c r="G12" s="20">
        <f t="shared" si="4"/>
        <v>69562.132140000002</v>
      </c>
      <c r="H12" s="20">
        <f t="shared" si="4"/>
        <v>30917.781950000001</v>
      </c>
      <c r="I12" s="20">
        <f t="shared" si="4"/>
        <v>14044.37081</v>
      </c>
      <c r="J12" s="20">
        <f t="shared" si="4"/>
        <v>80770.002609999996</v>
      </c>
      <c r="K12" s="20">
        <f t="shared" si="4"/>
        <v>64515.043550000002</v>
      </c>
      <c r="L12" s="20">
        <f t="shared" si="4"/>
        <v>107843.36582000001</v>
      </c>
      <c r="M12" s="20">
        <f t="shared" si="4"/>
        <v>46774.779269999999</v>
      </c>
      <c r="N12" s="20">
        <f t="shared" si="4"/>
        <v>79170.838359999994</v>
      </c>
      <c r="O12" s="20">
        <f t="shared" si="4"/>
        <v>95564.055810000005</v>
      </c>
      <c r="P12" s="20">
        <f t="shared" si="4"/>
        <v>96119.106180000002</v>
      </c>
      <c r="Q12" s="20">
        <f t="shared" si="4"/>
        <v>85367.403179999994</v>
      </c>
    </row>
    <row r="13" spans="1:17" s="28" customFormat="1" ht="15" x14ac:dyDescent="0.2">
      <c r="A13" s="65"/>
      <c r="B13" s="71"/>
      <c r="C13" s="29" t="s">
        <v>48</v>
      </c>
      <c r="D13" s="66"/>
      <c r="E13" s="21">
        <f t="shared" si="0"/>
        <v>0</v>
      </c>
      <c r="F13" s="20">
        <f t="shared" ref="F13:Q13" si="5">F18+F828+F933+F1023+F1058</f>
        <v>0</v>
      </c>
      <c r="G13" s="20">
        <f t="shared" si="5"/>
        <v>0</v>
      </c>
      <c r="H13" s="20">
        <f t="shared" si="5"/>
        <v>0</v>
      </c>
      <c r="I13" s="20">
        <f t="shared" si="5"/>
        <v>0</v>
      </c>
      <c r="J13" s="20">
        <f t="shared" si="5"/>
        <v>0</v>
      </c>
      <c r="K13" s="20">
        <f t="shared" si="5"/>
        <v>0</v>
      </c>
      <c r="L13" s="20">
        <f t="shared" si="5"/>
        <v>0</v>
      </c>
      <c r="M13" s="20">
        <f t="shared" si="5"/>
        <v>0</v>
      </c>
      <c r="N13" s="20">
        <f t="shared" si="5"/>
        <v>0</v>
      </c>
      <c r="O13" s="20">
        <f t="shared" si="5"/>
        <v>0</v>
      </c>
      <c r="P13" s="20">
        <f t="shared" si="5"/>
        <v>0</v>
      </c>
      <c r="Q13" s="20">
        <f t="shared" si="5"/>
        <v>0</v>
      </c>
    </row>
    <row r="14" spans="1:17" s="28" customFormat="1" ht="14.25" customHeight="1" x14ac:dyDescent="0.2">
      <c r="A14" s="63" t="s">
        <v>452</v>
      </c>
      <c r="B14" s="69" t="s">
        <v>33</v>
      </c>
      <c r="C14" s="29" t="s">
        <v>44</v>
      </c>
      <c r="D14" s="66">
        <v>833</v>
      </c>
      <c r="E14" s="21">
        <f t="shared" si="0"/>
        <v>64859383.88008</v>
      </c>
      <c r="F14" s="21">
        <f t="shared" ref="F14:Q14" si="6">SUM(F15:F18)</f>
        <v>3199877.3469600002</v>
      </c>
      <c r="G14" s="21">
        <f t="shared" si="6"/>
        <v>3718878.8744600001</v>
      </c>
      <c r="H14" s="21">
        <f t="shared" si="6"/>
        <v>5822480.3889600001</v>
      </c>
      <c r="I14" s="21">
        <f t="shared" si="6"/>
        <v>3435907.82015</v>
      </c>
      <c r="J14" s="21">
        <f t="shared" si="6"/>
        <v>4250844.7585100001</v>
      </c>
      <c r="K14" s="21">
        <f t="shared" si="6"/>
        <v>3930069.9324400001</v>
      </c>
      <c r="L14" s="21">
        <f t="shared" si="6"/>
        <v>5282632.7426399998</v>
      </c>
      <c r="M14" s="21">
        <f t="shared" si="6"/>
        <v>6021571.4921000004</v>
      </c>
      <c r="N14" s="21">
        <f t="shared" si="6"/>
        <v>8811361.2090000007</v>
      </c>
      <c r="O14" s="21">
        <f t="shared" si="6"/>
        <v>6092465.0804000003</v>
      </c>
      <c r="P14" s="21">
        <f t="shared" si="6"/>
        <v>5966471.1020099996</v>
      </c>
      <c r="Q14" s="21">
        <f t="shared" si="6"/>
        <v>8326823.1324500004</v>
      </c>
    </row>
    <row r="15" spans="1:17" s="28" customFormat="1" ht="15" x14ac:dyDescent="0.2">
      <c r="A15" s="64"/>
      <c r="B15" s="70"/>
      <c r="C15" s="29" t="s">
        <v>45</v>
      </c>
      <c r="D15" s="66"/>
      <c r="E15" s="21">
        <f t="shared" si="0"/>
        <v>29602933.493730001</v>
      </c>
      <c r="F15" s="20">
        <f t="shared" ref="F15:Q15" si="7">F20+F40+F120+F410+F505+F595+F630+F690+F695+F730+F765+F790+F805+F820</f>
        <v>1289703.6762000001</v>
      </c>
      <c r="G15" s="20">
        <f t="shared" si="7"/>
        <v>2035408.6943999999</v>
      </c>
      <c r="H15" s="20">
        <f t="shared" si="7"/>
        <v>3717980.4781300002</v>
      </c>
      <c r="I15" s="20">
        <f t="shared" si="7"/>
        <v>1209626.1000000001</v>
      </c>
      <c r="J15" s="20">
        <f t="shared" si="7"/>
        <v>1700000</v>
      </c>
      <c r="K15" s="20">
        <f t="shared" si="7"/>
        <v>1416853.2</v>
      </c>
      <c r="L15" s="20">
        <f t="shared" si="7"/>
        <v>2401055.7990000001</v>
      </c>
      <c r="M15" s="20">
        <f t="shared" si="7"/>
        <v>2781725</v>
      </c>
      <c r="N15" s="20">
        <f t="shared" si="7"/>
        <v>4737739.4000000004</v>
      </c>
      <c r="O15" s="20">
        <f t="shared" si="7"/>
        <v>2828901.3459999999</v>
      </c>
      <c r="P15" s="20">
        <f t="shared" si="7"/>
        <v>2754775.9</v>
      </c>
      <c r="Q15" s="20">
        <f t="shared" si="7"/>
        <v>2729163.9</v>
      </c>
    </row>
    <row r="16" spans="1:17" s="28" customFormat="1" ht="15" x14ac:dyDescent="0.2">
      <c r="A16" s="64"/>
      <c r="B16" s="70"/>
      <c r="C16" s="29" t="s">
        <v>46</v>
      </c>
      <c r="D16" s="66"/>
      <c r="E16" s="21">
        <f t="shared" si="0"/>
        <v>34563966.579190001</v>
      </c>
      <c r="F16" s="20">
        <f t="shared" ref="F16:Q16" si="8">F21+F41+F121+F411+F506+F596+F631+F691+F696+F731+F766+F791+F806+F821</f>
        <v>1871632.1182500001</v>
      </c>
      <c r="G16" s="20">
        <f t="shared" si="8"/>
        <v>1619239.54216</v>
      </c>
      <c r="H16" s="20">
        <f t="shared" si="8"/>
        <v>2077670.3943700001</v>
      </c>
      <c r="I16" s="20">
        <f t="shared" si="8"/>
        <v>2223063.5762200002</v>
      </c>
      <c r="J16" s="20">
        <f t="shared" si="8"/>
        <v>2537813.79428</v>
      </c>
      <c r="K16" s="20">
        <f t="shared" si="8"/>
        <v>2451097.7429399998</v>
      </c>
      <c r="L16" s="20">
        <f t="shared" si="8"/>
        <v>2780357.50067</v>
      </c>
      <c r="M16" s="20">
        <f t="shared" si="8"/>
        <v>3197941.4069500002</v>
      </c>
      <c r="N16" s="20">
        <f t="shared" si="8"/>
        <v>3996650.7708399999</v>
      </c>
      <c r="O16" s="20">
        <f t="shared" si="8"/>
        <v>3172341.4899499998</v>
      </c>
      <c r="P16" s="20">
        <f t="shared" si="8"/>
        <v>3119721.2545599998</v>
      </c>
      <c r="Q16" s="20">
        <f t="shared" si="8"/>
        <v>5516436.9879999999</v>
      </c>
    </row>
    <row r="17" spans="1:21" s="28" customFormat="1" ht="15" x14ac:dyDescent="0.2">
      <c r="A17" s="64"/>
      <c r="B17" s="70"/>
      <c r="C17" s="29" t="s">
        <v>47</v>
      </c>
      <c r="D17" s="66"/>
      <c r="E17" s="21">
        <f t="shared" si="0"/>
        <v>692483.80715999997</v>
      </c>
      <c r="F17" s="20">
        <f t="shared" ref="F17:Q17" si="9">F22+F42+F122+F412+F507+F597+F632+F692+F697+F732+F767+F792+F807+F822</f>
        <v>38541.552510000001</v>
      </c>
      <c r="G17" s="20">
        <f t="shared" si="9"/>
        <v>64230.637900000002</v>
      </c>
      <c r="H17" s="20">
        <f t="shared" si="9"/>
        <v>26829.516459999999</v>
      </c>
      <c r="I17" s="20">
        <f t="shared" si="9"/>
        <v>3218.1439300000002</v>
      </c>
      <c r="J17" s="20">
        <f t="shared" si="9"/>
        <v>13030.96423</v>
      </c>
      <c r="K17" s="20">
        <f t="shared" si="9"/>
        <v>62118.989500000003</v>
      </c>
      <c r="L17" s="20">
        <f t="shared" si="9"/>
        <v>101219.44297</v>
      </c>
      <c r="M17" s="20">
        <f t="shared" si="9"/>
        <v>41905.085149999999</v>
      </c>
      <c r="N17" s="20">
        <f t="shared" si="9"/>
        <v>76971.038159999996</v>
      </c>
      <c r="O17" s="20">
        <f t="shared" si="9"/>
        <v>91222.244449999998</v>
      </c>
      <c r="P17" s="20">
        <f t="shared" si="9"/>
        <v>91973.947450000007</v>
      </c>
      <c r="Q17" s="20">
        <f t="shared" si="9"/>
        <v>81222.244449999998</v>
      </c>
    </row>
    <row r="18" spans="1:21" s="28" customFormat="1" ht="15" x14ac:dyDescent="0.2">
      <c r="A18" s="65"/>
      <c r="B18" s="71"/>
      <c r="C18" s="29" t="s">
        <v>48</v>
      </c>
      <c r="D18" s="66"/>
      <c r="E18" s="21">
        <f t="shared" si="0"/>
        <v>0</v>
      </c>
      <c r="F18" s="20">
        <f t="shared" ref="F18:Q18" si="10">F23+F43+F123+F413+F508+F598+F633+F693+F698+F733+F768+F793+F808+F823</f>
        <v>0</v>
      </c>
      <c r="G18" s="20">
        <f t="shared" si="10"/>
        <v>0</v>
      </c>
      <c r="H18" s="20">
        <f t="shared" si="10"/>
        <v>0</v>
      </c>
      <c r="I18" s="20">
        <f t="shared" si="10"/>
        <v>0</v>
      </c>
      <c r="J18" s="20">
        <f t="shared" si="10"/>
        <v>0</v>
      </c>
      <c r="K18" s="20">
        <f t="shared" si="10"/>
        <v>0</v>
      </c>
      <c r="L18" s="20">
        <f t="shared" si="10"/>
        <v>0</v>
      </c>
      <c r="M18" s="20">
        <f t="shared" si="10"/>
        <v>0</v>
      </c>
      <c r="N18" s="20">
        <f t="shared" si="10"/>
        <v>0</v>
      </c>
      <c r="O18" s="20">
        <f t="shared" si="10"/>
        <v>0</v>
      </c>
      <c r="P18" s="20">
        <f t="shared" si="10"/>
        <v>0</v>
      </c>
      <c r="Q18" s="20">
        <f t="shared" si="10"/>
        <v>0</v>
      </c>
    </row>
    <row r="19" spans="1:21" s="28" customFormat="1" ht="15" customHeight="1" x14ac:dyDescent="0.2">
      <c r="A19" s="63" t="s">
        <v>454</v>
      </c>
      <c r="B19" s="31" t="s">
        <v>49</v>
      </c>
      <c r="C19" s="29" t="s">
        <v>44</v>
      </c>
      <c r="D19" s="66"/>
      <c r="E19" s="21">
        <f t="shared" si="0"/>
        <v>20972835.940540001</v>
      </c>
      <c r="F19" s="21">
        <f t="shared" ref="F19:Q19" si="11">SUM(F20:F23)</f>
        <v>1115024.2493100001</v>
      </c>
      <c r="G19" s="21">
        <f t="shared" si="11"/>
        <v>966988.62801999995</v>
      </c>
      <c r="H19" s="21">
        <f t="shared" si="11"/>
        <v>1207715.86674</v>
      </c>
      <c r="I19" s="21">
        <f t="shared" si="11"/>
        <v>1275454.6454700001</v>
      </c>
      <c r="J19" s="21">
        <f t="shared" si="11"/>
        <v>1555216.87573</v>
      </c>
      <c r="K19" s="21">
        <f t="shared" si="11"/>
        <v>1886551.2565899999</v>
      </c>
      <c r="L19" s="21">
        <f t="shared" si="11"/>
        <v>2260741.2838900001</v>
      </c>
      <c r="M19" s="21">
        <f t="shared" si="11"/>
        <v>2078814.5087600001</v>
      </c>
      <c r="N19" s="21">
        <f t="shared" si="11"/>
        <v>3043042.6595200002</v>
      </c>
      <c r="O19" s="21">
        <f t="shared" si="11"/>
        <v>1770080.56651</v>
      </c>
      <c r="P19" s="21">
        <f t="shared" si="11"/>
        <v>1793963.3</v>
      </c>
      <c r="Q19" s="21">
        <f t="shared" si="11"/>
        <v>2019242.1</v>
      </c>
      <c r="S19" s="42"/>
    </row>
    <row r="20" spans="1:21" s="28" customFormat="1" ht="15" customHeight="1" x14ac:dyDescent="0.2">
      <c r="A20" s="64"/>
      <c r="B20" s="61" t="s">
        <v>50</v>
      </c>
      <c r="C20" s="29" t="s">
        <v>45</v>
      </c>
      <c r="D20" s="66"/>
      <c r="E20" s="21">
        <f t="shared" si="0"/>
        <v>2747084.7960000001</v>
      </c>
      <c r="F20" s="20">
        <f>F25+F30+F35</f>
        <v>21460.6</v>
      </c>
      <c r="G20" s="20">
        <f t="shared" ref="G20:Q21" si="12">G25+G30+G35</f>
        <v>54474.2</v>
      </c>
      <c r="H20" s="20">
        <f t="shared" si="12"/>
        <v>241214.87</v>
      </c>
      <c r="I20" s="20">
        <f t="shared" si="12"/>
        <v>133796.516</v>
      </c>
      <c r="J20" s="20">
        <f t="shared" si="12"/>
        <v>0</v>
      </c>
      <c r="K20" s="20">
        <f t="shared" si="12"/>
        <v>0</v>
      </c>
      <c r="L20" s="20">
        <f t="shared" si="12"/>
        <v>490389.81</v>
      </c>
      <c r="M20" s="20">
        <f t="shared" si="12"/>
        <v>200000</v>
      </c>
      <c r="N20" s="20">
        <f t="shared" si="12"/>
        <v>915548.9</v>
      </c>
      <c r="O20" s="20">
        <f t="shared" si="12"/>
        <v>135548.9</v>
      </c>
      <c r="P20" s="20">
        <f t="shared" si="12"/>
        <v>164686.1</v>
      </c>
      <c r="Q20" s="20">
        <f t="shared" si="12"/>
        <v>389964.9</v>
      </c>
    </row>
    <row r="21" spans="1:21" s="28" customFormat="1" ht="15" customHeight="1" x14ac:dyDescent="0.2">
      <c r="A21" s="64"/>
      <c r="B21" s="61"/>
      <c r="C21" s="29" t="s">
        <v>46</v>
      </c>
      <c r="D21" s="66"/>
      <c r="E21" s="21">
        <f t="shared" si="0"/>
        <v>18225751.144540001</v>
      </c>
      <c r="F21" s="20">
        <f t="shared" ref="F21:Q23" si="13">F26+F31+F36</f>
        <v>1093563.64931</v>
      </c>
      <c r="G21" s="20">
        <f t="shared" si="13"/>
        <v>912514.42801999999</v>
      </c>
      <c r="H21" s="20">
        <f t="shared" si="12"/>
        <v>966500.99673999997</v>
      </c>
      <c r="I21" s="20">
        <f t="shared" si="12"/>
        <v>1141658.12947</v>
      </c>
      <c r="J21" s="20">
        <f t="shared" si="12"/>
        <v>1555216.87573</v>
      </c>
      <c r="K21" s="20">
        <f t="shared" si="12"/>
        <v>1886551.2565899999</v>
      </c>
      <c r="L21" s="20">
        <f t="shared" si="13"/>
        <v>1770351.47389</v>
      </c>
      <c r="M21" s="20">
        <f>M26+M31+M36</f>
        <v>1878814.5087600001</v>
      </c>
      <c r="N21" s="20">
        <f>N26+N31+N36</f>
        <v>2127493.7595199998</v>
      </c>
      <c r="O21" s="20">
        <f t="shared" si="13"/>
        <v>1634531.6665099999</v>
      </c>
      <c r="P21" s="20">
        <f t="shared" si="13"/>
        <v>1629277.2</v>
      </c>
      <c r="Q21" s="20">
        <f t="shared" si="13"/>
        <v>1629277.2</v>
      </c>
      <c r="T21" s="42"/>
      <c r="U21" s="42"/>
    </row>
    <row r="22" spans="1:21" s="28" customFormat="1" ht="15" customHeight="1" x14ac:dyDescent="0.2">
      <c r="A22" s="64"/>
      <c r="B22" s="61"/>
      <c r="C22" s="29" t="s">
        <v>47</v>
      </c>
      <c r="D22" s="66"/>
      <c r="E22" s="21">
        <f t="shared" si="0"/>
        <v>0</v>
      </c>
      <c r="F22" s="20">
        <f t="shared" si="13"/>
        <v>0</v>
      </c>
      <c r="G22" s="20">
        <f t="shared" si="13"/>
        <v>0</v>
      </c>
      <c r="H22" s="20">
        <f t="shared" si="13"/>
        <v>0</v>
      </c>
      <c r="I22" s="20">
        <f t="shared" si="13"/>
        <v>0</v>
      </c>
      <c r="J22" s="20">
        <f t="shared" si="13"/>
        <v>0</v>
      </c>
      <c r="K22" s="20">
        <f t="shared" si="13"/>
        <v>0</v>
      </c>
      <c r="L22" s="20">
        <f t="shared" si="13"/>
        <v>0</v>
      </c>
      <c r="M22" s="20">
        <f t="shared" si="13"/>
        <v>0</v>
      </c>
      <c r="N22" s="20">
        <f t="shared" si="13"/>
        <v>0</v>
      </c>
      <c r="O22" s="20">
        <f t="shared" si="13"/>
        <v>0</v>
      </c>
      <c r="P22" s="20">
        <f t="shared" si="13"/>
        <v>0</v>
      </c>
      <c r="Q22" s="20">
        <f t="shared" si="13"/>
        <v>0</v>
      </c>
    </row>
    <row r="23" spans="1:21" s="28" customFormat="1" ht="15" customHeight="1" x14ac:dyDescent="0.2">
      <c r="A23" s="65"/>
      <c r="B23" s="62"/>
      <c r="C23" s="29" t="s">
        <v>48</v>
      </c>
      <c r="D23" s="66"/>
      <c r="E23" s="21">
        <f t="shared" si="0"/>
        <v>0</v>
      </c>
      <c r="F23" s="20">
        <f t="shared" si="13"/>
        <v>0</v>
      </c>
      <c r="G23" s="20">
        <f t="shared" si="13"/>
        <v>0</v>
      </c>
      <c r="H23" s="20">
        <f t="shared" si="13"/>
        <v>0</v>
      </c>
      <c r="I23" s="20">
        <f t="shared" si="13"/>
        <v>0</v>
      </c>
      <c r="J23" s="20">
        <f t="shared" si="13"/>
        <v>0</v>
      </c>
      <c r="K23" s="20">
        <f t="shared" si="13"/>
        <v>0</v>
      </c>
      <c r="L23" s="20">
        <f t="shared" si="13"/>
        <v>0</v>
      </c>
      <c r="M23" s="20">
        <f t="shared" si="13"/>
        <v>0</v>
      </c>
      <c r="N23" s="20">
        <f t="shared" si="13"/>
        <v>0</v>
      </c>
      <c r="O23" s="20">
        <f t="shared" si="13"/>
        <v>0</v>
      </c>
      <c r="P23" s="20">
        <f t="shared" si="13"/>
        <v>0</v>
      </c>
      <c r="Q23" s="20">
        <f t="shared" si="13"/>
        <v>0</v>
      </c>
    </row>
    <row r="24" spans="1:21" s="28" customFormat="1" ht="15" customHeight="1" x14ac:dyDescent="0.2">
      <c r="A24" s="63" t="s">
        <v>453</v>
      </c>
      <c r="B24" s="31" t="s">
        <v>51</v>
      </c>
      <c r="C24" s="29" t="s">
        <v>44</v>
      </c>
      <c r="D24" s="66"/>
      <c r="E24" s="21">
        <f>SUM(F24:Q24)</f>
        <v>1554087.0009900001</v>
      </c>
      <c r="F24" s="21">
        <f t="shared" ref="F24:Q24" si="14">SUM(F25:F28)</f>
        <v>63053.347000000002</v>
      </c>
      <c r="G24" s="21">
        <f t="shared" si="14"/>
        <v>143672.33730000001</v>
      </c>
      <c r="H24" s="21">
        <f t="shared" si="14"/>
        <v>160.97200000000001</v>
      </c>
      <c r="I24" s="21">
        <f t="shared" si="14"/>
        <v>17682.933000000001</v>
      </c>
      <c r="J24" s="21">
        <f t="shared" si="14"/>
        <v>12627.10729</v>
      </c>
      <c r="K24" s="21">
        <f>SUM(K25:K28)</f>
        <v>27404.043000000001</v>
      </c>
      <c r="L24" s="21">
        <f t="shared" si="14"/>
        <v>307100.886</v>
      </c>
      <c r="M24" s="21">
        <f t="shared" si="14"/>
        <v>163279.77166999999</v>
      </c>
      <c r="N24" s="21">
        <f t="shared" si="14"/>
        <v>350000</v>
      </c>
      <c r="O24" s="21">
        <f t="shared" si="14"/>
        <v>168884.50485</v>
      </c>
      <c r="P24" s="21">
        <f t="shared" si="14"/>
        <v>150110.54944</v>
      </c>
      <c r="Q24" s="21">
        <f t="shared" si="14"/>
        <v>150110.54944</v>
      </c>
    </row>
    <row r="25" spans="1:21" s="30" customFormat="1" ht="15" customHeight="1" x14ac:dyDescent="0.2">
      <c r="A25" s="64"/>
      <c r="B25" s="61" t="s">
        <v>52</v>
      </c>
      <c r="C25" s="29" t="s">
        <v>45</v>
      </c>
      <c r="D25" s="66"/>
      <c r="E25" s="21">
        <f>SUM(F25:Q25)</f>
        <v>54474.2</v>
      </c>
      <c r="F25" s="20">
        <v>0</v>
      </c>
      <c r="G25" s="20">
        <v>54474.2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</row>
    <row r="26" spans="1:21" s="30" customFormat="1" ht="15" customHeight="1" x14ac:dyDescent="0.2">
      <c r="A26" s="64"/>
      <c r="B26" s="61"/>
      <c r="C26" s="29" t="s">
        <v>46</v>
      </c>
      <c r="D26" s="66"/>
      <c r="E26" s="21">
        <f>SUM(F26:Q26)</f>
        <v>1499612.8009899999</v>
      </c>
      <c r="F26" s="20">
        <v>63053.347000000002</v>
      </c>
      <c r="G26" s="20">
        <v>89198.137300000002</v>
      </c>
      <c r="H26" s="20">
        <v>160.97200000000001</v>
      </c>
      <c r="I26" s="20">
        <v>17682.933000000001</v>
      </c>
      <c r="J26" s="20">
        <v>12627.10729</v>
      </c>
      <c r="K26" s="20">
        <v>27404.043000000001</v>
      </c>
      <c r="L26" s="20">
        <v>307100.886</v>
      </c>
      <c r="M26" s="20">
        <v>163279.77166999999</v>
      </c>
      <c r="N26" s="20">
        <v>350000</v>
      </c>
      <c r="O26" s="20">
        <f>90110.54944+60000+18773.95541</f>
        <v>168884.50485</v>
      </c>
      <c r="P26" s="20">
        <f t="shared" ref="P26:Q26" si="15">90110.54944+60000</f>
        <v>150110.54944</v>
      </c>
      <c r="Q26" s="20">
        <f t="shared" si="15"/>
        <v>150110.54944</v>
      </c>
    </row>
    <row r="27" spans="1:21" s="30" customFormat="1" ht="15" customHeight="1" x14ac:dyDescent="0.2">
      <c r="A27" s="64"/>
      <c r="B27" s="61"/>
      <c r="C27" s="29" t="s">
        <v>47</v>
      </c>
      <c r="D27" s="66"/>
      <c r="E27" s="21">
        <f>SUM(F27:Q27)</f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1:21" s="30" customFormat="1" ht="15" customHeight="1" x14ac:dyDescent="0.2">
      <c r="A28" s="65"/>
      <c r="B28" s="62"/>
      <c r="C28" s="29" t="s">
        <v>48</v>
      </c>
      <c r="D28" s="66"/>
      <c r="E28" s="21">
        <f>SUM(F28:Q28)</f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1:21" s="28" customFormat="1" ht="15" customHeight="1" x14ac:dyDescent="0.2">
      <c r="A29" s="63" t="s">
        <v>455</v>
      </c>
      <c r="B29" s="31" t="s">
        <v>53</v>
      </c>
      <c r="C29" s="29" t="s">
        <v>44</v>
      </c>
      <c r="D29" s="66"/>
      <c r="E29" s="21">
        <f t="shared" ref="E29:E38" si="16">SUM(F29:Q29)</f>
        <v>7789139.7544099996</v>
      </c>
      <c r="F29" s="21">
        <f t="shared" ref="F29:Q29" si="17">SUM(F30:F33)</f>
        <v>448481.02801000001</v>
      </c>
      <c r="G29" s="21">
        <f t="shared" si="17"/>
        <v>91520.221309999994</v>
      </c>
      <c r="H29" s="21">
        <f t="shared" si="17"/>
        <v>406716.87</v>
      </c>
      <c r="I29" s="21">
        <f t="shared" si="17"/>
        <v>206843.10496999999</v>
      </c>
      <c r="J29" s="21">
        <f t="shared" si="17"/>
        <v>506337.71181000001</v>
      </c>
      <c r="K29" s="21">
        <f t="shared" si="17"/>
        <v>893278.46594000002</v>
      </c>
      <c r="L29" s="21">
        <f t="shared" si="17"/>
        <v>711714.24341</v>
      </c>
      <c r="M29" s="21">
        <f t="shared" si="17"/>
        <v>656042.00185</v>
      </c>
      <c r="N29" s="21">
        <f t="shared" si="17"/>
        <v>1665943.6478200001</v>
      </c>
      <c r="O29" s="21">
        <f t="shared" si="17"/>
        <v>613554.54171000002</v>
      </c>
      <c r="P29" s="21">
        <f t="shared" si="17"/>
        <v>681714.55879000004</v>
      </c>
      <c r="Q29" s="21">
        <f t="shared" si="17"/>
        <v>906993.35878999997</v>
      </c>
    </row>
    <row r="30" spans="1:21" s="28" customFormat="1" ht="15" customHeight="1" x14ac:dyDescent="0.2">
      <c r="A30" s="64"/>
      <c r="B30" s="61" t="s">
        <v>54</v>
      </c>
      <c r="C30" s="29" t="s">
        <v>45</v>
      </c>
      <c r="D30" s="66"/>
      <c r="E30" s="21">
        <f t="shared" si="16"/>
        <v>2671149.9959999998</v>
      </c>
      <c r="F30" s="20">
        <v>0</v>
      </c>
      <c r="G30" s="20">
        <v>0</v>
      </c>
      <c r="H30" s="20">
        <f>223114.87+18100</f>
        <v>241214.87</v>
      </c>
      <c r="I30" s="20">
        <f>120796.7+12999.816</f>
        <v>133796.516</v>
      </c>
      <c r="J30" s="20">
        <v>0</v>
      </c>
      <c r="K30" s="20">
        <v>0</v>
      </c>
      <c r="L30" s="20">
        <v>490389.81</v>
      </c>
      <c r="M30" s="20">
        <v>200000</v>
      </c>
      <c r="N30" s="20">
        <f>135548.9+780000</f>
        <v>915548.9</v>
      </c>
      <c r="O30" s="20">
        <v>135548.9</v>
      </c>
      <c r="P30" s="20">
        <v>164686.1</v>
      </c>
      <c r="Q30" s="20">
        <v>389964.9</v>
      </c>
    </row>
    <row r="31" spans="1:21" s="28" customFormat="1" ht="15" customHeight="1" x14ac:dyDescent="0.2">
      <c r="A31" s="64"/>
      <c r="B31" s="61"/>
      <c r="C31" s="29" t="s">
        <v>46</v>
      </c>
      <c r="D31" s="66"/>
      <c r="E31" s="21">
        <f t="shared" si="16"/>
        <v>5117989.7584100002</v>
      </c>
      <c r="F31" s="20">
        <v>448481.02801000001</v>
      </c>
      <c r="G31" s="20">
        <v>91520.221309999994</v>
      </c>
      <c r="H31" s="20">
        <v>165502</v>
      </c>
      <c r="I31" s="20">
        <v>73046.588969999997</v>
      </c>
      <c r="J31" s="20">
        <f>364694.24281+141643.469</f>
        <v>506337.71181000001</v>
      </c>
      <c r="K31" s="20">
        <v>893278.46594000002</v>
      </c>
      <c r="L31" s="20">
        <v>221324.43341</v>
      </c>
      <c r="M31" s="20">
        <v>456042.00185</v>
      </c>
      <c r="N31" s="20">
        <v>750394.74782000005</v>
      </c>
      <c r="O31" s="20">
        <v>478005.64171</v>
      </c>
      <c r="P31" s="20">
        <v>517028.45879</v>
      </c>
      <c r="Q31" s="20">
        <v>517028.45879</v>
      </c>
    </row>
    <row r="32" spans="1:21" s="28" customFormat="1" ht="15" customHeight="1" x14ac:dyDescent="0.2">
      <c r="A32" s="64"/>
      <c r="B32" s="61"/>
      <c r="C32" s="29" t="s">
        <v>47</v>
      </c>
      <c r="D32" s="66"/>
      <c r="E32" s="21">
        <f t="shared" si="16"/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</row>
    <row r="33" spans="1:17" s="28" customFormat="1" ht="15" customHeight="1" x14ac:dyDescent="0.2">
      <c r="A33" s="65"/>
      <c r="B33" s="62"/>
      <c r="C33" s="29" t="s">
        <v>48</v>
      </c>
      <c r="D33" s="66"/>
      <c r="E33" s="21">
        <f t="shared" si="16"/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</row>
    <row r="34" spans="1:17" s="28" customFormat="1" ht="15" customHeight="1" x14ac:dyDescent="0.2">
      <c r="A34" s="63" t="s">
        <v>456</v>
      </c>
      <c r="B34" s="31" t="s">
        <v>55</v>
      </c>
      <c r="C34" s="29" t="s">
        <v>44</v>
      </c>
      <c r="D34" s="66"/>
      <c r="E34" s="21">
        <f t="shared" si="16"/>
        <v>11629609.185140001</v>
      </c>
      <c r="F34" s="21">
        <f t="shared" ref="F34:Q34" si="18">SUM(F35:F38)</f>
        <v>603489.87430000002</v>
      </c>
      <c r="G34" s="21">
        <f t="shared" si="18"/>
        <v>731796.06941</v>
      </c>
      <c r="H34" s="21">
        <f t="shared" si="18"/>
        <v>800838.02474000002</v>
      </c>
      <c r="I34" s="21">
        <f t="shared" si="18"/>
        <v>1050928.6074999999</v>
      </c>
      <c r="J34" s="21">
        <f t="shared" si="18"/>
        <v>1036252.05663</v>
      </c>
      <c r="K34" s="21">
        <f t="shared" si="18"/>
        <v>965868.74765000003</v>
      </c>
      <c r="L34" s="21">
        <f t="shared" si="18"/>
        <v>1241926.15448</v>
      </c>
      <c r="M34" s="21">
        <f t="shared" si="18"/>
        <v>1259492.7352400001</v>
      </c>
      <c r="N34" s="21">
        <f t="shared" si="18"/>
        <v>1027099.0117</v>
      </c>
      <c r="O34" s="21">
        <f t="shared" si="18"/>
        <v>987641.51994999999</v>
      </c>
      <c r="P34" s="21">
        <f t="shared" si="18"/>
        <v>962138.19177000003</v>
      </c>
      <c r="Q34" s="21">
        <f t="shared" si="18"/>
        <v>962138.19177000003</v>
      </c>
    </row>
    <row r="35" spans="1:17" s="28" customFormat="1" ht="15" customHeight="1" x14ac:dyDescent="0.2">
      <c r="A35" s="64"/>
      <c r="B35" s="61" t="s">
        <v>56</v>
      </c>
      <c r="C35" s="29" t="s">
        <v>45</v>
      </c>
      <c r="D35" s="66"/>
      <c r="E35" s="21">
        <f t="shared" si="16"/>
        <v>21460.6</v>
      </c>
      <c r="F35" s="20">
        <v>21460.6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</row>
    <row r="36" spans="1:17" s="28" customFormat="1" ht="15" customHeight="1" x14ac:dyDescent="0.2">
      <c r="A36" s="64"/>
      <c r="B36" s="61"/>
      <c r="C36" s="29" t="s">
        <v>46</v>
      </c>
      <c r="D36" s="66"/>
      <c r="E36" s="21">
        <f t="shared" si="16"/>
        <v>11608148.585139999</v>
      </c>
      <c r="F36" s="20">
        <v>582029.27430000005</v>
      </c>
      <c r="G36" s="20">
        <v>731796.06941</v>
      </c>
      <c r="H36" s="20">
        <v>800838.02474000002</v>
      </c>
      <c r="I36" s="20">
        <f>1013626.9507+37301.6567999999</f>
        <v>1050928.6074999999</v>
      </c>
      <c r="J36" s="20">
        <v>1036252.05663</v>
      </c>
      <c r="K36" s="20">
        <v>965868.74765000003</v>
      </c>
      <c r="L36" s="20">
        <v>1241926.15448</v>
      </c>
      <c r="M36" s="20">
        <f>1878814.50876-M26-M31</f>
        <v>1259492.7352400001</v>
      </c>
      <c r="N36" s="20">
        <f>1097184.51532-70085.50362</f>
        <v>1027099.0117</v>
      </c>
      <c r="O36" s="20">
        <f>1346615.99221-37200-497167.251+248912.26764-60000-13519.4889</f>
        <v>987641.51994999999</v>
      </c>
      <c r="P36" s="20">
        <f>1346615.99221-37200-497167.251+149889.45056</f>
        <v>962138.19177000003</v>
      </c>
      <c r="Q36" s="20">
        <f>1346615.99221-37200-497167.251+149889.45056</f>
        <v>962138.19177000003</v>
      </c>
    </row>
    <row r="37" spans="1:17" s="28" customFormat="1" ht="15" customHeight="1" x14ac:dyDescent="0.2">
      <c r="A37" s="64"/>
      <c r="B37" s="61"/>
      <c r="C37" s="29" t="s">
        <v>47</v>
      </c>
      <c r="D37" s="66"/>
      <c r="E37" s="21">
        <f t="shared" si="16"/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</row>
    <row r="38" spans="1:17" s="28" customFormat="1" ht="15" customHeight="1" x14ac:dyDescent="0.2">
      <c r="A38" s="65"/>
      <c r="B38" s="62"/>
      <c r="C38" s="29" t="s">
        <v>48</v>
      </c>
      <c r="D38" s="66"/>
      <c r="E38" s="21">
        <f t="shared" si="16"/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</row>
    <row r="39" spans="1:17" s="28" customFormat="1" ht="15" customHeight="1" x14ac:dyDescent="0.2">
      <c r="A39" s="63" t="s">
        <v>670</v>
      </c>
      <c r="B39" s="31" t="s">
        <v>57</v>
      </c>
      <c r="C39" s="29" t="s">
        <v>44</v>
      </c>
      <c r="D39" s="66"/>
      <c r="E39" s="21">
        <f t="shared" si="0"/>
        <v>10155914.463610001</v>
      </c>
      <c r="F39" s="21">
        <f>SUM(F40:F43)</f>
        <v>1425708.0762</v>
      </c>
      <c r="G39" s="21">
        <f t="shared" ref="G39:Q39" si="19">SUM(G40:G43)</f>
        <v>2007531.6503999999</v>
      </c>
      <c r="H39" s="21">
        <f t="shared" si="19"/>
        <v>3923931.67613</v>
      </c>
      <c r="I39" s="21">
        <f t="shared" si="19"/>
        <v>1192806.2009999999</v>
      </c>
      <c r="J39" s="21">
        <f t="shared" si="19"/>
        <v>0</v>
      </c>
      <c r="K39" s="21">
        <f t="shared" si="19"/>
        <v>0</v>
      </c>
      <c r="L39" s="21">
        <f t="shared" si="19"/>
        <v>0</v>
      </c>
      <c r="M39" s="21">
        <f t="shared" si="19"/>
        <v>0</v>
      </c>
      <c r="N39" s="21">
        <f t="shared" si="19"/>
        <v>330000</v>
      </c>
      <c r="O39" s="21">
        <f t="shared" si="19"/>
        <v>1275936.8598799999</v>
      </c>
      <c r="P39" s="21">
        <f t="shared" si="19"/>
        <v>0</v>
      </c>
      <c r="Q39" s="21">
        <f t="shared" si="19"/>
        <v>0</v>
      </c>
    </row>
    <row r="40" spans="1:17" s="28" customFormat="1" ht="18" customHeight="1" x14ac:dyDescent="0.2">
      <c r="A40" s="64"/>
      <c r="B40" s="61" t="s">
        <v>58</v>
      </c>
      <c r="C40" s="29" t="s">
        <v>45</v>
      </c>
      <c r="D40" s="66"/>
      <c r="E40" s="21">
        <f t="shared" si="0"/>
        <v>9212014.0087299999</v>
      </c>
      <c r="F40" s="20">
        <f>F45+F50+F55+F60+F65+F70+F75+F80+F85+F90+F95+F100+F105+F110+F115</f>
        <v>1268243.0762</v>
      </c>
      <c r="G40" s="20">
        <f t="shared" ref="G40:Q40" si="20">G45+G50+G55+G60+G65+G70+G75+G80+G85+G90+G95+G100+G105+G110+G115</f>
        <v>1860767.7944</v>
      </c>
      <c r="H40" s="20">
        <f t="shared" si="20"/>
        <v>3476765.6081300001</v>
      </c>
      <c r="I40" s="20">
        <f t="shared" si="20"/>
        <v>1075829.584</v>
      </c>
      <c r="J40" s="20">
        <f t="shared" si="20"/>
        <v>0</v>
      </c>
      <c r="K40" s="20">
        <f t="shared" si="20"/>
        <v>0</v>
      </c>
      <c r="L40" s="20">
        <f t="shared" si="20"/>
        <v>0</v>
      </c>
      <c r="M40" s="20">
        <f t="shared" si="20"/>
        <v>0</v>
      </c>
      <c r="N40" s="20">
        <f t="shared" si="20"/>
        <v>330000</v>
      </c>
      <c r="O40" s="20">
        <f t="shared" si="20"/>
        <v>1200407.946</v>
      </c>
      <c r="P40" s="20">
        <f t="shared" si="20"/>
        <v>0</v>
      </c>
      <c r="Q40" s="20">
        <f t="shared" si="20"/>
        <v>0</v>
      </c>
    </row>
    <row r="41" spans="1:17" s="28" customFormat="1" ht="15" customHeight="1" x14ac:dyDescent="0.2">
      <c r="A41" s="64"/>
      <c r="B41" s="61"/>
      <c r="C41" s="29" t="s">
        <v>46</v>
      </c>
      <c r="D41" s="66"/>
      <c r="E41" s="21">
        <f t="shared" si="0"/>
        <v>943900.45487999998</v>
      </c>
      <c r="F41" s="20">
        <f t="shared" ref="F41:Q43" si="21">F46+F51+F56+F61+F66+F71+F76+F81+F86+F91+F96+F101+F106+F111+F116</f>
        <v>157465</v>
      </c>
      <c r="G41" s="20">
        <f t="shared" si="21"/>
        <v>146763.856</v>
      </c>
      <c r="H41" s="20">
        <f t="shared" si="21"/>
        <v>447166.06800000003</v>
      </c>
      <c r="I41" s="20">
        <f t="shared" si="21"/>
        <v>116976.617</v>
      </c>
      <c r="J41" s="20">
        <f t="shared" si="21"/>
        <v>0</v>
      </c>
      <c r="K41" s="20">
        <f t="shared" si="21"/>
        <v>0</v>
      </c>
      <c r="L41" s="20">
        <f t="shared" si="21"/>
        <v>0</v>
      </c>
      <c r="M41" s="20">
        <f t="shared" si="21"/>
        <v>0</v>
      </c>
      <c r="N41" s="20">
        <f t="shared" si="21"/>
        <v>0</v>
      </c>
      <c r="O41" s="20">
        <f t="shared" si="21"/>
        <v>75528.913879999993</v>
      </c>
      <c r="P41" s="20">
        <f t="shared" si="21"/>
        <v>0</v>
      </c>
      <c r="Q41" s="20">
        <f t="shared" si="21"/>
        <v>0</v>
      </c>
    </row>
    <row r="42" spans="1:17" s="28" customFormat="1" ht="15" customHeight="1" x14ac:dyDescent="0.2">
      <c r="A42" s="64"/>
      <c r="B42" s="61"/>
      <c r="C42" s="29" t="s">
        <v>47</v>
      </c>
      <c r="D42" s="66"/>
      <c r="E42" s="21">
        <f t="shared" si="0"/>
        <v>0</v>
      </c>
      <c r="F42" s="20">
        <f t="shared" si="21"/>
        <v>0</v>
      </c>
      <c r="G42" s="20">
        <f t="shared" si="21"/>
        <v>0</v>
      </c>
      <c r="H42" s="20">
        <f t="shared" si="21"/>
        <v>0</v>
      </c>
      <c r="I42" s="20">
        <f t="shared" si="21"/>
        <v>0</v>
      </c>
      <c r="J42" s="20">
        <f t="shared" si="21"/>
        <v>0</v>
      </c>
      <c r="K42" s="20">
        <f t="shared" si="21"/>
        <v>0</v>
      </c>
      <c r="L42" s="20">
        <f t="shared" si="21"/>
        <v>0</v>
      </c>
      <c r="M42" s="20">
        <f t="shared" si="21"/>
        <v>0</v>
      </c>
      <c r="N42" s="20">
        <f t="shared" si="21"/>
        <v>0</v>
      </c>
      <c r="O42" s="20">
        <f t="shared" si="21"/>
        <v>0</v>
      </c>
      <c r="P42" s="20">
        <f t="shared" si="21"/>
        <v>0</v>
      </c>
      <c r="Q42" s="20">
        <f t="shared" si="21"/>
        <v>0</v>
      </c>
    </row>
    <row r="43" spans="1:17" s="28" customFormat="1" ht="15.75" customHeight="1" x14ac:dyDescent="0.2">
      <c r="A43" s="65"/>
      <c r="B43" s="62"/>
      <c r="C43" s="29" t="s">
        <v>48</v>
      </c>
      <c r="D43" s="66"/>
      <c r="E43" s="21">
        <f t="shared" si="0"/>
        <v>0</v>
      </c>
      <c r="F43" s="20">
        <f t="shared" si="21"/>
        <v>0</v>
      </c>
      <c r="G43" s="20">
        <f t="shared" si="21"/>
        <v>0</v>
      </c>
      <c r="H43" s="20">
        <f t="shared" si="21"/>
        <v>0</v>
      </c>
      <c r="I43" s="20">
        <f t="shared" si="21"/>
        <v>0</v>
      </c>
      <c r="J43" s="20">
        <f t="shared" si="21"/>
        <v>0</v>
      </c>
      <c r="K43" s="20">
        <f t="shared" si="21"/>
        <v>0</v>
      </c>
      <c r="L43" s="20">
        <f t="shared" si="21"/>
        <v>0</v>
      </c>
      <c r="M43" s="20">
        <f t="shared" si="21"/>
        <v>0</v>
      </c>
      <c r="N43" s="20">
        <f t="shared" si="21"/>
        <v>0</v>
      </c>
      <c r="O43" s="20">
        <f t="shared" si="21"/>
        <v>0</v>
      </c>
      <c r="P43" s="20">
        <f t="shared" si="21"/>
        <v>0</v>
      </c>
      <c r="Q43" s="20">
        <f t="shared" si="21"/>
        <v>0</v>
      </c>
    </row>
    <row r="44" spans="1:17" s="28" customFormat="1" ht="15" customHeight="1" x14ac:dyDescent="0.2">
      <c r="A44" s="63" t="s">
        <v>457</v>
      </c>
      <c r="B44" s="31" t="s">
        <v>436</v>
      </c>
      <c r="C44" s="29" t="s">
        <v>44</v>
      </c>
      <c r="D44" s="66"/>
      <c r="E44" s="21">
        <f>SUM(F44:Q44)</f>
        <v>535374.62364999996</v>
      </c>
      <c r="F44" s="21">
        <f t="shared" ref="F44:Q44" si="22">SUM(F45:F48)</f>
        <v>423324.72739999997</v>
      </c>
      <c r="G44" s="21">
        <f t="shared" si="22"/>
        <v>112049.89625000001</v>
      </c>
      <c r="H44" s="21">
        <f t="shared" si="22"/>
        <v>0</v>
      </c>
      <c r="I44" s="21">
        <f t="shared" si="22"/>
        <v>0</v>
      </c>
      <c r="J44" s="21">
        <f t="shared" si="22"/>
        <v>0</v>
      </c>
      <c r="K44" s="21">
        <f t="shared" si="22"/>
        <v>0</v>
      </c>
      <c r="L44" s="21">
        <f t="shared" si="22"/>
        <v>0</v>
      </c>
      <c r="M44" s="21">
        <f t="shared" si="22"/>
        <v>0</v>
      </c>
      <c r="N44" s="21">
        <f t="shared" si="22"/>
        <v>0</v>
      </c>
      <c r="O44" s="21">
        <f t="shared" si="22"/>
        <v>0</v>
      </c>
      <c r="P44" s="21">
        <f t="shared" si="22"/>
        <v>0</v>
      </c>
      <c r="Q44" s="21">
        <f t="shared" si="22"/>
        <v>0</v>
      </c>
    </row>
    <row r="45" spans="1:17" s="30" customFormat="1" ht="15" customHeight="1" x14ac:dyDescent="0.2">
      <c r="A45" s="64"/>
      <c r="B45" s="61" t="s">
        <v>59</v>
      </c>
      <c r="C45" s="29" t="s">
        <v>45</v>
      </c>
      <c r="D45" s="66"/>
      <c r="E45" s="21">
        <f>SUM(F45:Q45)</f>
        <v>503795.38264999999</v>
      </c>
      <c r="F45" s="20">
        <f>231576+160169.4864</f>
        <v>391745.48639999999</v>
      </c>
      <c r="G45" s="20">
        <v>112049.89625000001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</row>
    <row r="46" spans="1:17" s="30" customFormat="1" ht="15" customHeight="1" x14ac:dyDescent="0.2">
      <c r="A46" s="64"/>
      <c r="B46" s="61"/>
      <c r="C46" s="29" t="s">
        <v>46</v>
      </c>
      <c r="D46" s="66"/>
      <c r="E46" s="21">
        <f t="shared" ref="E46:E68" si="23">SUM(F46:Q46)</f>
        <v>31579.241000000002</v>
      </c>
      <c r="F46" s="20">
        <f>28255.24+3324.001</f>
        <v>31579.241000000002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</row>
    <row r="47" spans="1:17" s="30" customFormat="1" ht="15" customHeight="1" x14ac:dyDescent="0.2">
      <c r="A47" s="64"/>
      <c r="B47" s="61"/>
      <c r="C47" s="29" t="s">
        <v>47</v>
      </c>
      <c r="D47" s="66"/>
      <c r="E47" s="21">
        <f t="shared" si="23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</row>
    <row r="48" spans="1:17" s="30" customFormat="1" ht="15" customHeight="1" x14ac:dyDescent="0.2">
      <c r="A48" s="65"/>
      <c r="B48" s="62"/>
      <c r="C48" s="29" t="s">
        <v>48</v>
      </c>
      <c r="D48" s="66"/>
      <c r="E48" s="21">
        <f t="shared" si="23"/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</row>
    <row r="49" spans="1:17" s="28" customFormat="1" ht="15" customHeight="1" x14ac:dyDescent="0.2">
      <c r="A49" s="63" t="s">
        <v>458</v>
      </c>
      <c r="B49" s="31" t="s">
        <v>437</v>
      </c>
      <c r="C49" s="29" t="s">
        <v>44</v>
      </c>
      <c r="D49" s="66"/>
      <c r="E49" s="21">
        <f t="shared" si="23"/>
        <v>516711.77162000001</v>
      </c>
      <c r="F49" s="21">
        <f t="shared" ref="F49:Q49" si="24">SUM(F50:F53)</f>
        <v>0</v>
      </c>
      <c r="G49" s="21">
        <f t="shared" si="24"/>
        <v>304552.31099999999</v>
      </c>
      <c r="H49" s="21">
        <f t="shared" si="24"/>
        <v>212159.46062</v>
      </c>
      <c r="I49" s="21">
        <f t="shared" si="24"/>
        <v>0</v>
      </c>
      <c r="J49" s="21">
        <f t="shared" si="24"/>
        <v>0</v>
      </c>
      <c r="K49" s="21">
        <f t="shared" si="24"/>
        <v>0</v>
      </c>
      <c r="L49" s="21">
        <f t="shared" si="24"/>
        <v>0</v>
      </c>
      <c r="M49" s="21">
        <f t="shared" si="24"/>
        <v>0</v>
      </c>
      <c r="N49" s="21">
        <f t="shared" si="24"/>
        <v>0</v>
      </c>
      <c r="O49" s="21">
        <f t="shared" si="24"/>
        <v>0</v>
      </c>
      <c r="P49" s="21">
        <f t="shared" si="24"/>
        <v>0</v>
      </c>
      <c r="Q49" s="21">
        <f t="shared" si="24"/>
        <v>0</v>
      </c>
    </row>
    <row r="50" spans="1:17" s="30" customFormat="1" ht="15" customHeight="1" x14ac:dyDescent="0.2">
      <c r="A50" s="64"/>
      <c r="B50" s="61" t="s">
        <v>60</v>
      </c>
      <c r="C50" s="29" t="s">
        <v>45</v>
      </c>
      <c r="D50" s="66"/>
      <c r="E50" s="21">
        <f t="shared" si="23"/>
        <v>468217.69062000001</v>
      </c>
      <c r="F50" s="20">
        <v>0</v>
      </c>
      <c r="G50" s="20">
        <v>277600</v>
      </c>
      <c r="H50" s="20">
        <v>190617.69062000001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</row>
    <row r="51" spans="1:17" s="30" customFormat="1" ht="15" customHeight="1" x14ac:dyDescent="0.2">
      <c r="A51" s="64"/>
      <c r="B51" s="61"/>
      <c r="C51" s="29" t="s">
        <v>46</v>
      </c>
      <c r="D51" s="66"/>
      <c r="E51" s="21">
        <f t="shared" si="23"/>
        <v>48494.080999999998</v>
      </c>
      <c r="F51" s="20">
        <v>0</v>
      </c>
      <c r="G51" s="20">
        <v>26952.311000000002</v>
      </c>
      <c r="H51" s="20">
        <v>21541.77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</row>
    <row r="52" spans="1:17" s="30" customFormat="1" ht="15" customHeight="1" x14ac:dyDescent="0.2">
      <c r="A52" s="64"/>
      <c r="B52" s="61"/>
      <c r="C52" s="29" t="s">
        <v>47</v>
      </c>
      <c r="D52" s="66"/>
      <c r="E52" s="21">
        <f t="shared" si="23"/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</row>
    <row r="53" spans="1:17" s="30" customFormat="1" ht="15" customHeight="1" x14ac:dyDescent="0.2">
      <c r="A53" s="65"/>
      <c r="B53" s="62"/>
      <c r="C53" s="29" t="s">
        <v>48</v>
      </c>
      <c r="D53" s="66"/>
      <c r="E53" s="21">
        <f t="shared" si="23"/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</row>
    <row r="54" spans="1:17" s="28" customFormat="1" ht="15" customHeight="1" x14ac:dyDescent="0.2">
      <c r="A54" s="63" t="s">
        <v>459</v>
      </c>
      <c r="B54" s="31" t="s">
        <v>438</v>
      </c>
      <c r="C54" s="29" t="s">
        <v>44</v>
      </c>
      <c r="D54" s="66"/>
      <c r="E54" s="21">
        <f t="shared" si="23"/>
        <v>1860457.3030000001</v>
      </c>
      <c r="F54" s="21">
        <f t="shared" ref="F54:Q54" si="25">SUM(F55:F58)</f>
        <v>0</v>
      </c>
      <c r="G54" s="21">
        <f t="shared" si="25"/>
        <v>592565.16899999999</v>
      </c>
      <c r="H54" s="21">
        <f t="shared" si="25"/>
        <v>1267892.1340000001</v>
      </c>
      <c r="I54" s="21">
        <f t="shared" si="25"/>
        <v>0</v>
      </c>
      <c r="J54" s="21">
        <f t="shared" si="25"/>
        <v>0</v>
      </c>
      <c r="K54" s="21">
        <f t="shared" si="25"/>
        <v>0</v>
      </c>
      <c r="L54" s="21">
        <f t="shared" si="25"/>
        <v>0</v>
      </c>
      <c r="M54" s="21">
        <f t="shared" si="25"/>
        <v>0</v>
      </c>
      <c r="N54" s="21">
        <f t="shared" si="25"/>
        <v>0</v>
      </c>
      <c r="O54" s="21">
        <f t="shared" si="25"/>
        <v>0</v>
      </c>
      <c r="P54" s="21">
        <f t="shared" si="25"/>
        <v>0</v>
      </c>
      <c r="Q54" s="21">
        <f t="shared" si="25"/>
        <v>0</v>
      </c>
    </row>
    <row r="55" spans="1:17" s="30" customFormat="1" ht="15" customHeight="1" x14ac:dyDescent="0.2">
      <c r="A55" s="64"/>
      <c r="B55" s="61" t="s">
        <v>61</v>
      </c>
      <c r="C55" s="29" t="s">
        <v>45</v>
      </c>
      <c r="D55" s="66"/>
      <c r="E55" s="21">
        <f t="shared" si="23"/>
        <v>1732584.905</v>
      </c>
      <c r="F55" s="20">
        <v>0</v>
      </c>
      <c r="G55" s="20">
        <v>540214.66899999999</v>
      </c>
      <c r="H55" s="20">
        <v>1192370.236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</row>
    <row r="56" spans="1:17" s="30" customFormat="1" ht="15" customHeight="1" x14ac:dyDescent="0.2">
      <c r="A56" s="64"/>
      <c r="B56" s="61"/>
      <c r="C56" s="29" t="s">
        <v>46</v>
      </c>
      <c r="D56" s="66"/>
      <c r="E56" s="21">
        <f t="shared" si="23"/>
        <v>127872.398</v>
      </c>
      <c r="F56" s="20">
        <v>0</v>
      </c>
      <c r="G56" s="20">
        <v>52350.5</v>
      </c>
      <c r="H56" s="20">
        <v>75521.898000000001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</row>
    <row r="57" spans="1:17" s="30" customFormat="1" ht="15" customHeight="1" x14ac:dyDescent="0.2">
      <c r="A57" s="64"/>
      <c r="B57" s="61"/>
      <c r="C57" s="29" t="s">
        <v>47</v>
      </c>
      <c r="D57" s="66"/>
      <c r="E57" s="21">
        <f t="shared" si="23"/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</row>
    <row r="58" spans="1:17" s="30" customFormat="1" ht="15" customHeight="1" x14ac:dyDescent="0.2">
      <c r="A58" s="65"/>
      <c r="B58" s="62"/>
      <c r="C58" s="29" t="s">
        <v>48</v>
      </c>
      <c r="D58" s="66"/>
      <c r="E58" s="21">
        <f t="shared" si="23"/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</row>
    <row r="59" spans="1:17" s="28" customFormat="1" ht="15" customHeight="1" x14ac:dyDescent="0.2">
      <c r="A59" s="63" t="s">
        <v>460</v>
      </c>
      <c r="B59" s="31" t="s">
        <v>439</v>
      </c>
      <c r="C59" s="29" t="s">
        <v>44</v>
      </c>
      <c r="D59" s="66"/>
      <c r="E59" s="21">
        <f t="shared" si="23"/>
        <v>2313498.0732999998</v>
      </c>
      <c r="F59" s="21">
        <f t="shared" ref="F59:Q59" si="26">SUM(F60:F63)</f>
        <v>0</v>
      </c>
      <c r="G59" s="21">
        <f t="shared" si="26"/>
        <v>169185.59599999999</v>
      </c>
      <c r="H59" s="21">
        <f t="shared" si="26"/>
        <v>1085475.5913</v>
      </c>
      <c r="I59" s="21">
        <f t="shared" si="26"/>
        <v>1058836.8859999999</v>
      </c>
      <c r="J59" s="21">
        <f t="shared" si="26"/>
        <v>0</v>
      </c>
      <c r="K59" s="21">
        <f t="shared" si="26"/>
        <v>0</v>
      </c>
      <c r="L59" s="21">
        <f t="shared" si="26"/>
        <v>0</v>
      </c>
      <c r="M59" s="21">
        <f t="shared" si="26"/>
        <v>0</v>
      </c>
      <c r="N59" s="21">
        <f t="shared" si="26"/>
        <v>0</v>
      </c>
      <c r="O59" s="21">
        <f t="shared" si="26"/>
        <v>0</v>
      </c>
      <c r="P59" s="21">
        <f t="shared" si="26"/>
        <v>0</v>
      </c>
      <c r="Q59" s="21">
        <f t="shared" si="26"/>
        <v>0</v>
      </c>
    </row>
    <row r="60" spans="1:17" s="30" customFormat="1" ht="15" customHeight="1" x14ac:dyDescent="0.2">
      <c r="A60" s="64"/>
      <c r="B60" s="61" t="s">
        <v>62</v>
      </c>
      <c r="C60" s="29" t="s">
        <v>45</v>
      </c>
      <c r="D60" s="66"/>
      <c r="E60" s="21">
        <f t="shared" si="23"/>
        <v>2086411.7893000001</v>
      </c>
      <c r="F60" s="20">
        <v>0</v>
      </c>
      <c r="G60" s="20">
        <v>156785.66099999999</v>
      </c>
      <c r="H60" s="20">
        <v>975685.24430000002</v>
      </c>
      <c r="I60" s="20">
        <v>953940.88399999996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</row>
    <row r="61" spans="1:17" s="30" customFormat="1" ht="15" customHeight="1" x14ac:dyDescent="0.2">
      <c r="A61" s="64"/>
      <c r="B61" s="61"/>
      <c r="C61" s="29" t="s">
        <v>46</v>
      </c>
      <c r="D61" s="66"/>
      <c r="E61" s="21">
        <f t="shared" si="23"/>
        <v>227086.28400000001</v>
      </c>
      <c r="F61" s="20">
        <v>0</v>
      </c>
      <c r="G61" s="20">
        <v>12399.934999999999</v>
      </c>
      <c r="H61" s="20">
        <v>109790.34699999999</v>
      </c>
      <c r="I61" s="20">
        <v>104896.00199999999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</row>
    <row r="62" spans="1:17" s="30" customFormat="1" ht="15" customHeight="1" x14ac:dyDescent="0.2">
      <c r="A62" s="64"/>
      <c r="B62" s="61"/>
      <c r="C62" s="29" t="s">
        <v>47</v>
      </c>
      <c r="D62" s="66"/>
      <c r="E62" s="21">
        <f t="shared" si="23"/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</row>
    <row r="63" spans="1:17" s="30" customFormat="1" ht="15" customHeight="1" x14ac:dyDescent="0.2">
      <c r="A63" s="65"/>
      <c r="B63" s="62"/>
      <c r="C63" s="29" t="s">
        <v>48</v>
      </c>
      <c r="D63" s="66"/>
      <c r="E63" s="21">
        <f t="shared" si="23"/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</row>
    <row r="64" spans="1:17" s="28" customFormat="1" ht="15" customHeight="1" x14ac:dyDescent="0.2">
      <c r="A64" s="63" t="s">
        <v>461</v>
      </c>
      <c r="B64" s="31" t="s">
        <v>440</v>
      </c>
      <c r="C64" s="29" t="s">
        <v>44</v>
      </c>
      <c r="D64" s="66"/>
      <c r="E64" s="21">
        <f t="shared" si="23"/>
        <v>519392.68914999999</v>
      </c>
      <c r="F64" s="21">
        <f t="shared" ref="F64:Q64" si="27">SUM(F65:F68)</f>
        <v>335465</v>
      </c>
      <c r="G64" s="21">
        <f t="shared" si="27"/>
        <v>183927.68914999999</v>
      </c>
      <c r="H64" s="21">
        <f t="shared" si="27"/>
        <v>0</v>
      </c>
      <c r="I64" s="21">
        <f t="shared" si="27"/>
        <v>0</v>
      </c>
      <c r="J64" s="21">
        <f t="shared" si="27"/>
        <v>0</v>
      </c>
      <c r="K64" s="21">
        <f t="shared" si="27"/>
        <v>0</v>
      </c>
      <c r="L64" s="21">
        <f t="shared" si="27"/>
        <v>0</v>
      </c>
      <c r="M64" s="21">
        <f t="shared" si="27"/>
        <v>0</v>
      </c>
      <c r="N64" s="21">
        <f t="shared" si="27"/>
        <v>0</v>
      </c>
      <c r="O64" s="21">
        <f t="shared" si="27"/>
        <v>0</v>
      </c>
      <c r="P64" s="21">
        <f t="shared" si="27"/>
        <v>0</v>
      </c>
      <c r="Q64" s="21">
        <f t="shared" si="27"/>
        <v>0</v>
      </c>
    </row>
    <row r="65" spans="1:17" s="30" customFormat="1" ht="15" customHeight="1" x14ac:dyDescent="0.2">
      <c r="A65" s="64"/>
      <c r="B65" s="61" t="s">
        <v>63</v>
      </c>
      <c r="C65" s="29" t="s">
        <v>45</v>
      </c>
      <c r="D65" s="66"/>
      <c r="E65" s="21">
        <f t="shared" si="23"/>
        <v>457376.57915000001</v>
      </c>
      <c r="F65" s="20">
        <v>289360</v>
      </c>
      <c r="G65" s="20">
        <v>168016.57915000001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</row>
    <row r="66" spans="1:17" s="30" customFormat="1" ht="15" customHeight="1" x14ac:dyDescent="0.2">
      <c r="A66" s="64"/>
      <c r="B66" s="61"/>
      <c r="C66" s="29" t="s">
        <v>46</v>
      </c>
      <c r="D66" s="66"/>
      <c r="E66" s="21">
        <f t="shared" si="23"/>
        <v>62016.11</v>
      </c>
      <c r="F66" s="20">
        <v>46105</v>
      </c>
      <c r="G66" s="20">
        <v>15911.11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</row>
    <row r="67" spans="1:17" s="30" customFormat="1" ht="15" customHeight="1" x14ac:dyDescent="0.2">
      <c r="A67" s="64"/>
      <c r="B67" s="61"/>
      <c r="C67" s="29" t="s">
        <v>47</v>
      </c>
      <c r="D67" s="66"/>
      <c r="E67" s="21">
        <f t="shared" si="23"/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</row>
    <row r="68" spans="1:17" s="30" customFormat="1" ht="15" customHeight="1" x14ac:dyDescent="0.2">
      <c r="A68" s="65"/>
      <c r="B68" s="62"/>
      <c r="C68" s="29" t="s">
        <v>48</v>
      </c>
      <c r="D68" s="66"/>
      <c r="E68" s="21">
        <f t="shared" si="23"/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</row>
    <row r="69" spans="1:17" s="28" customFormat="1" ht="15" customHeight="1" x14ac:dyDescent="0.2">
      <c r="A69" s="63" t="s">
        <v>462</v>
      </c>
      <c r="B69" s="31" t="s">
        <v>441</v>
      </c>
      <c r="C69" s="29" t="s">
        <v>44</v>
      </c>
      <c r="D69" s="66"/>
      <c r="E69" s="21">
        <f>SUM(F69:Q69)</f>
        <v>1042991.605</v>
      </c>
      <c r="F69" s="21">
        <f t="shared" ref="F69:Q69" si="28">SUM(F70:F73)</f>
        <v>313410.73100000003</v>
      </c>
      <c r="G69" s="21">
        <f t="shared" si="28"/>
        <v>296870</v>
      </c>
      <c r="H69" s="21">
        <f t="shared" si="28"/>
        <v>298741.55900000001</v>
      </c>
      <c r="I69" s="21">
        <f t="shared" si="28"/>
        <v>133969.315</v>
      </c>
      <c r="J69" s="21">
        <f t="shared" si="28"/>
        <v>0</v>
      </c>
      <c r="K69" s="21">
        <f t="shared" si="28"/>
        <v>0</v>
      </c>
      <c r="L69" s="21">
        <f t="shared" si="28"/>
        <v>0</v>
      </c>
      <c r="M69" s="21">
        <f t="shared" si="28"/>
        <v>0</v>
      </c>
      <c r="N69" s="21">
        <f t="shared" si="28"/>
        <v>0</v>
      </c>
      <c r="O69" s="21">
        <f t="shared" si="28"/>
        <v>0</v>
      </c>
      <c r="P69" s="21">
        <f t="shared" si="28"/>
        <v>0</v>
      </c>
      <c r="Q69" s="21">
        <f t="shared" si="28"/>
        <v>0</v>
      </c>
    </row>
    <row r="70" spans="1:17" s="30" customFormat="1" ht="15" customHeight="1" x14ac:dyDescent="0.2">
      <c r="A70" s="64"/>
      <c r="B70" s="61" t="s">
        <v>64</v>
      </c>
      <c r="C70" s="29" t="s">
        <v>45</v>
      </c>
      <c r="D70" s="66"/>
      <c r="E70" s="21">
        <f>SUM(F70:Q70)</f>
        <v>932515.50800000003</v>
      </c>
      <c r="F70" s="20">
        <v>275202</v>
      </c>
      <c r="G70" s="20">
        <v>288170</v>
      </c>
      <c r="H70" s="20">
        <v>247254.80799999999</v>
      </c>
      <c r="I70" s="20">
        <v>121888.7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</row>
    <row r="71" spans="1:17" s="30" customFormat="1" ht="15" customHeight="1" x14ac:dyDescent="0.2">
      <c r="A71" s="64"/>
      <c r="B71" s="61"/>
      <c r="C71" s="29" t="s">
        <v>46</v>
      </c>
      <c r="D71" s="66"/>
      <c r="E71" s="21">
        <f>SUM(F71:Q71)</f>
        <v>110476.09699999999</v>
      </c>
      <c r="F71" s="20">
        <v>38208.731</v>
      </c>
      <c r="G71" s="20">
        <v>8700</v>
      </c>
      <c r="H71" s="20">
        <v>51486.750999999997</v>
      </c>
      <c r="I71" s="20">
        <v>12080.615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</row>
    <row r="72" spans="1:17" s="30" customFormat="1" ht="15" customHeight="1" x14ac:dyDescent="0.2">
      <c r="A72" s="64"/>
      <c r="B72" s="61"/>
      <c r="C72" s="29" t="s">
        <v>47</v>
      </c>
      <c r="D72" s="66"/>
      <c r="E72" s="21">
        <f>SUM(F72:Q72)</f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</row>
    <row r="73" spans="1:17" s="30" customFormat="1" ht="15" customHeight="1" x14ac:dyDescent="0.2">
      <c r="A73" s="65"/>
      <c r="B73" s="62"/>
      <c r="C73" s="29" t="s">
        <v>48</v>
      </c>
      <c r="D73" s="66"/>
      <c r="E73" s="21">
        <f>SUM(F73:Q73)</f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</row>
    <row r="74" spans="1:17" s="28" customFormat="1" ht="15" customHeight="1" x14ac:dyDescent="0.2">
      <c r="A74" s="63" t="s">
        <v>463</v>
      </c>
      <c r="B74" s="31" t="s">
        <v>442</v>
      </c>
      <c r="C74" s="29" t="s">
        <v>44</v>
      </c>
      <c r="D74" s="66"/>
      <c r="E74" s="21">
        <f t="shared" ref="E74:E118" si="29">SUM(F74:Q74)</f>
        <v>279140.60800000001</v>
      </c>
      <c r="F74" s="21">
        <f t="shared" ref="F74:Q74" si="30">SUM(F75:F78)</f>
        <v>0</v>
      </c>
      <c r="G74" s="21">
        <f t="shared" si="30"/>
        <v>0</v>
      </c>
      <c r="H74" s="21">
        <f t="shared" si="30"/>
        <v>279140.60800000001</v>
      </c>
      <c r="I74" s="21">
        <f t="shared" si="30"/>
        <v>0</v>
      </c>
      <c r="J74" s="21">
        <f t="shared" si="30"/>
        <v>0</v>
      </c>
      <c r="K74" s="21">
        <f t="shared" si="30"/>
        <v>0</v>
      </c>
      <c r="L74" s="21">
        <f t="shared" si="30"/>
        <v>0</v>
      </c>
      <c r="M74" s="21">
        <f t="shared" si="30"/>
        <v>0</v>
      </c>
      <c r="N74" s="21">
        <f t="shared" si="30"/>
        <v>0</v>
      </c>
      <c r="O74" s="21">
        <f t="shared" si="30"/>
        <v>0</v>
      </c>
      <c r="P74" s="21">
        <f t="shared" si="30"/>
        <v>0</v>
      </c>
      <c r="Q74" s="21">
        <f t="shared" si="30"/>
        <v>0</v>
      </c>
    </row>
    <row r="75" spans="1:17" s="30" customFormat="1" ht="15" customHeight="1" x14ac:dyDescent="0.2">
      <c r="A75" s="64"/>
      <c r="B75" s="61" t="s">
        <v>65</v>
      </c>
      <c r="C75" s="29" t="s">
        <v>45</v>
      </c>
      <c r="D75" s="66"/>
      <c r="E75" s="21">
        <f t="shared" si="29"/>
        <v>208954.535</v>
      </c>
      <c r="F75" s="20">
        <v>0</v>
      </c>
      <c r="G75" s="20">
        <v>0</v>
      </c>
      <c r="H75" s="20">
        <v>208954.535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</row>
    <row r="76" spans="1:17" s="30" customFormat="1" ht="15" customHeight="1" x14ac:dyDescent="0.2">
      <c r="A76" s="64"/>
      <c r="B76" s="61"/>
      <c r="C76" s="29" t="s">
        <v>46</v>
      </c>
      <c r="D76" s="66"/>
      <c r="E76" s="21">
        <f t="shared" si="29"/>
        <v>70186.073000000004</v>
      </c>
      <c r="F76" s="20">
        <v>0</v>
      </c>
      <c r="G76" s="20">
        <v>0</v>
      </c>
      <c r="H76" s="20">
        <v>70186.073000000004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</row>
    <row r="77" spans="1:17" s="30" customFormat="1" ht="15" customHeight="1" x14ac:dyDescent="0.2">
      <c r="A77" s="64"/>
      <c r="B77" s="61"/>
      <c r="C77" s="29" t="s">
        <v>47</v>
      </c>
      <c r="D77" s="66"/>
      <c r="E77" s="21">
        <f t="shared" si="29"/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</row>
    <row r="78" spans="1:17" s="30" customFormat="1" ht="15" customHeight="1" x14ac:dyDescent="0.2">
      <c r="A78" s="65"/>
      <c r="B78" s="62"/>
      <c r="C78" s="29" t="s">
        <v>48</v>
      </c>
      <c r="D78" s="66"/>
      <c r="E78" s="21">
        <f t="shared" si="29"/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</row>
    <row r="79" spans="1:17" s="28" customFormat="1" ht="15" customHeight="1" x14ac:dyDescent="0.2">
      <c r="A79" s="63" t="s">
        <v>464</v>
      </c>
      <c r="B79" s="31" t="s">
        <v>443</v>
      </c>
      <c r="C79" s="29" t="s">
        <v>44</v>
      </c>
      <c r="D79" s="66"/>
      <c r="E79" s="21">
        <f t="shared" si="29"/>
        <v>81527.032000000007</v>
      </c>
      <c r="F79" s="21">
        <f t="shared" ref="F79:Q79" si="31">SUM(F80:F83)</f>
        <v>0</v>
      </c>
      <c r="G79" s="21">
        <f t="shared" si="31"/>
        <v>0</v>
      </c>
      <c r="H79" s="21">
        <f t="shared" si="31"/>
        <v>81527.032000000007</v>
      </c>
      <c r="I79" s="21">
        <f t="shared" si="31"/>
        <v>0</v>
      </c>
      <c r="J79" s="21">
        <f t="shared" si="31"/>
        <v>0</v>
      </c>
      <c r="K79" s="21">
        <f t="shared" si="31"/>
        <v>0</v>
      </c>
      <c r="L79" s="21">
        <f t="shared" si="31"/>
        <v>0</v>
      </c>
      <c r="M79" s="21">
        <f t="shared" si="31"/>
        <v>0</v>
      </c>
      <c r="N79" s="21">
        <f t="shared" si="31"/>
        <v>0</v>
      </c>
      <c r="O79" s="21">
        <f t="shared" si="31"/>
        <v>0</v>
      </c>
      <c r="P79" s="21">
        <f t="shared" si="31"/>
        <v>0</v>
      </c>
      <c r="Q79" s="21">
        <f t="shared" si="31"/>
        <v>0</v>
      </c>
    </row>
    <row r="80" spans="1:17" s="30" customFormat="1" ht="15" customHeight="1" x14ac:dyDescent="0.2">
      <c r="A80" s="64"/>
      <c r="B80" s="61" t="s">
        <v>66</v>
      </c>
      <c r="C80" s="29" t="s">
        <v>45</v>
      </c>
      <c r="D80" s="66"/>
      <c r="E80" s="21">
        <f t="shared" si="29"/>
        <v>61063.105000000003</v>
      </c>
      <c r="F80" s="20">
        <v>0</v>
      </c>
      <c r="G80" s="20">
        <v>0</v>
      </c>
      <c r="H80" s="20">
        <v>61063.105000000003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</row>
    <row r="81" spans="1:17" s="30" customFormat="1" ht="15" customHeight="1" x14ac:dyDescent="0.2">
      <c r="A81" s="64"/>
      <c r="B81" s="61"/>
      <c r="C81" s="29" t="s">
        <v>46</v>
      </c>
      <c r="D81" s="66"/>
      <c r="E81" s="21">
        <f t="shared" si="29"/>
        <v>20463.927</v>
      </c>
      <c r="F81" s="20">
        <v>0</v>
      </c>
      <c r="G81" s="20">
        <v>0</v>
      </c>
      <c r="H81" s="20">
        <v>20463.927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</row>
    <row r="82" spans="1:17" s="30" customFormat="1" ht="15" customHeight="1" x14ac:dyDescent="0.2">
      <c r="A82" s="64"/>
      <c r="B82" s="61"/>
      <c r="C82" s="29" t="s">
        <v>47</v>
      </c>
      <c r="D82" s="66"/>
      <c r="E82" s="21">
        <f t="shared" si="29"/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</row>
    <row r="83" spans="1:17" s="30" customFormat="1" ht="15" customHeight="1" x14ac:dyDescent="0.2">
      <c r="A83" s="65"/>
      <c r="B83" s="62"/>
      <c r="C83" s="29" t="s">
        <v>48</v>
      </c>
      <c r="D83" s="66"/>
      <c r="E83" s="21">
        <f t="shared" si="29"/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</row>
    <row r="84" spans="1:17" s="28" customFormat="1" ht="15" customHeight="1" x14ac:dyDescent="0.2">
      <c r="A84" s="63" t="s">
        <v>465</v>
      </c>
      <c r="B84" s="31" t="s">
        <v>444</v>
      </c>
      <c r="C84" s="29" t="s">
        <v>44</v>
      </c>
      <c r="D84" s="66"/>
      <c r="E84" s="21">
        <f t="shared" si="29"/>
        <v>207242.533</v>
      </c>
      <c r="F84" s="21">
        <f t="shared" ref="F84:Q84" si="32">SUM(F85:F88)</f>
        <v>0</v>
      </c>
      <c r="G84" s="21">
        <f t="shared" si="32"/>
        <v>0</v>
      </c>
      <c r="H84" s="21">
        <f t="shared" si="32"/>
        <v>207242.533</v>
      </c>
      <c r="I84" s="21">
        <f t="shared" si="32"/>
        <v>0</v>
      </c>
      <c r="J84" s="21">
        <f t="shared" si="32"/>
        <v>0</v>
      </c>
      <c r="K84" s="21">
        <f t="shared" si="32"/>
        <v>0</v>
      </c>
      <c r="L84" s="21">
        <f t="shared" si="32"/>
        <v>0</v>
      </c>
      <c r="M84" s="21">
        <f t="shared" si="32"/>
        <v>0</v>
      </c>
      <c r="N84" s="21">
        <f t="shared" si="32"/>
        <v>0</v>
      </c>
      <c r="O84" s="21">
        <f t="shared" si="32"/>
        <v>0</v>
      </c>
      <c r="P84" s="21">
        <f t="shared" si="32"/>
        <v>0</v>
      </c>
      <c r="Q84" s="21">
        <f t="shared" si="32"/>
        <v>0</v>
      </c>
    </row>
    <row r="85" spans="1:17" s="30" customFormat="1" ht="15" customHeight="1" x14ac:dyDescent="0.2">
      <c r="A85" s="64"/>
      <c r="B85" s="61" t="s">
        <v>67</v>
      </c>
      <c r="C85" s="29" t="s">
        <v>45</v>
      </c>
      <c r="D85" s="66"/>
      <c r="E85" s="21">
        <f t="shared" si="29"/>
        <v>134126.25599999999</v>
      </c>
      <c r="F85" s="20">
        <v>0</v>
      </c>
      <c r="G85" s="20">
        <v>0</v>
      </c>
      <c r="H85" s="20">
        <v>134126.25599999999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</row>
    <row r="86" spans="1:17" s="30" customFormat="1" ht="15" customHeight="1" x14ac:dyDescent="0.2">
      <c r="A86" s="64"/>
      <c r="B86" s="61"/>
      <c r="C86" s="29" t="s">
        <v>46</v>
      </c>
      <c r="D86" s="66"/>
      <c r="E86" s="21">
        <f t="shared" si="29"/>
        <v>73116.277000000002</v>
      </c>
      <c r="F86" s="20">
        <v>0</v>
      </c>
      <c r="G86" s="20">
        <v>0</v>
      </c>
      <c r="H86" s="20">
        <v>73116.277000000002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</row>
    <row r="87" spans="1:17" s="30" customFormat="1" ht="15" customHeight="1" x14ac:dyDescent="0.2">
      <c r="A87" s="64"/>
      <c r="B87" s="61"/>
      <c r="C87" s="29" t="s">
        <v>47</v>
      </c>
      <c r="D87" s="66"/>
      <c r="E87" s="21">
        <f t="shared" si="29"/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</row>
    <row r="88" spans="1:17" s="30" customFormat="1" ht="15" customHeight="1" x14ac:dyDescent="0.2">
      <c r="A88" s="65"/>
      <c r="B88" s="62"/>
      <c r="C88" s="29" t="s">
        <v>48</v>
      </c>
      <c r="D88" s="66"/>
      <c r="E88" s="21">
        <f t="shared" si="29"/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</row>
    <row r="89" spans="1:17" s="30" customFormat="1" ht="15" customHeight="1" x14ac:dyDescent="0.2">
      <c r="A89" s="63" t="s">
        <v>466</v>
      </c>
      <c r="B89" s="31" t="s">
        <v>445</v>
      </c>
      <c r="C89" s="29" t="s">
        <v>44</v>
      </c>
      <c r="D89" s="60"/>
      <c r="E89" s="21">
        <f t="shared" ref="E89:E103" si="33">SUM(F89:Q89)</f>
        <v>746474.24</v>
      </c>
      <c r="F89" s="21">
        <f>SUM(F90:F93)</f>
        <v>0</v>
      </c>
      <c r="G89" s="21">
        <f t="shared" ref="G89:Q89" si="34">SUM(G90:G93)</f>
        <v>0</v>
      </c>
      <c r="H89" s="21">
        <f t="shared" si="34"/>
        <v>0</v>
      </c>
      <c r="I89" s="21">
        <f t="shared" si="34"/>
        <v>0</v>
      </c>
      <c r="J89" s="21">
        <f t="shared" si="34"/>
        <v>0</v>
      </c>
      <c r="K89" s="21">
        <f t="shared" si="34"/>
        <v>0</v>
      </c>
      <c r="L89" s="21">
        <f t="shared" si="34"/>
        <v>0</v>
      </c>
      <c r="M89" s="21">
        <f t="shared" si="34"/>
        <v>0</v>
      </c>
      <c r="N89" s="21">
        <f t="shared" si="34"/>
        <v>200000</v>
      </c>
      <c r="O89" s="21">
        <f t="shared" si="34"/>
        <v>546474.23999999999</v>
      </c>
      <c r="P89" s="21">
        <f t="shared" si="34"/>
        <v>0</v>
      </c>
      <c r="Q89" s="21">
        <f t="shared" si="34"/>
        <v>0</v>
      </c>
    </row>
    <row r="90" spans="1:17" s="30" customFormat="1" ht="18" customHeight="1" x14ac:dyDescent="0.2">
      <c r="A90" s="64"/>
      <c r="B90" s="61" t="s">
        <v>125</v>
      </c>
      <c r="C90" s="29" t="s">
        <v>45</v>
      </c>
      <c r="D90" s="60"/>
      <c r="E90" s="21">
        <f t="shared" si="33"/>
        <v>695663.946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200000</v>
      </c>
      <c r="O90" s="20">
        <v>495663.946</v>
      </c>
      <c r="P90" s="20">
        <v>0</v>
      </c>
      <c r="Q90" s="20">
        <v>0</v>
      </c>
    </row>
    <row r="91" spans="1:17" s="30" customFormat="1" ht="15.75" customHeight="1" x14ac:dyDescent="0.2">
      <c r="A91" s="64"/>
      <c r="B91" s="61"/>
      <c r="C91" s="29" t="s">
        <v>46</v>
      </c>
      <c r="D91" s="60"/>
      <c r="E91" s="21">
        <f t="shared" si="33"/>
        <v>50810.294000000002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50810.294000000002</v>
      </c>
      <c r="P91" s="20">
        <v>0</v>
      </c>
      <c r="Q91" s="20">
        <v>0</v>
      </c>
    </row>
    <row r="92" spans="1:17" s="30" customFormat="1" ht="17.25" customHeight="1" x14ac:dyDescent="0.2">
      <c r="A92" s="64"/>
      <c r="B92" s="61"/>
      <c r="C92" s="29" t="s">
        <v>47</v>
      </c>
      <c r="D92" s="60"/>
      <c r="E92" s="21">
        <f t="shared" si="33"/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</row>
    <row r="93" spans="1:17" s="30" customFormat="1" ht="18" customHeight="1" x14ac:dyDescent="0.2">
      <c r="A93" s="65"/>
      <c r="B93" s="62"/>
      <c r="C93" s="29" t="s">
        <v>48</v>
      </c>
      <c r="D93" s="60"/>
      <c r="E93" s="21">
        <f t="shared" si="33"/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</row>
    <row r="94" spans="1:17" s="30" customFormat="1" ht="15" customHeight="1" x14ac:dyDescent="0.2">
      <c r="A94" s="63" t="s">
        <v>467</v>
      </c>
      <c r="B94" s="31" t="s">
        <v>446</v>
      </c>
      <c r="C94" s="29" t="s">
        <v>44</v>
      </c>
      <c r="D94" s="60"/>
      <c r="E94" s="21">
        <f t="shared" si="33"/>
        <v>190701.27799999999</v>
      </c>
      <c r="F94" s="21">
        <f>SUM(F95:F98)</f>
        <v>0</v>
      </c>
      <c r="G94" s="21">
        <f t="shared" ref="G94:Q94" si="35">SUM(G95:G98)</f>
        <v>0</v>
      </c>
      <c r="H94" s="21">
        <f t="shared" si="35"/>
        <v>0</v>
      </c>
      <c r="I94" s="21">
        <f t="shared" si="35"/>
        <v>0</v>
      </c>
      <c r="J94" s="21">
        <f t="shared" si="35"/>
        <v>0</v>
      </c>
      <c r="K94" s="21">
        <f t="shared" si="35"/>
        <v>0</v>
      </c>
      <c r="L94" s="21">
        <f t="shared" si="35"/>
        <v>0</v>
      </c>
      <c r="M94" s="21">
        <f t="shared" si="35"/>
        <v>0</v>
      </c>
      <c r="N94" s="21">
        <f t="shared" si="35"/>
        <v>100000</v>
      </c>
      <c r="O94" s="21">
        <f t="shared" si="35"/>
        <v>90701.278000000006</v>
      </c>
      <c r="P94" s="21">
        <f t="shared" si="35"/>
        <v>0</v>
      </c>
      <c r="Q94" s="21">
        <f t="shared" si="35"/>
        <v>0</v>
      </c>
    </row>
    <row r="95" spans="1:17" s="30" customFormat="1" ht="15" customHeight="1" x14ac:dyDescent="0.2">
      <c r="A95" s="64"/>
      <c r="B95" s="61" t="s">
        <v>400</v>
      </c>
      <c r="C95" s="29" t="s">
        <v>45</v>
      </c>
      <c r="D95" s="60"/>
      <c r="E95" s="21">
        <f t="shared" si="33"/>
        <v>185000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100000</v>
      </c>
      <c r="O95" s="20">
        <v>85000</v>
      </c>
      <c r="P95" s="20">
        <v>0</v>
      </c>
      <c r="Q95" s="20">
        <v>0</v>
      </c>
    </row>
    <row r="96" spans="1:17" s="30" customFormat="1" ht="19.5" customHeight="1" x14ac:dyDescent="0.2">
      <c r="A96" s="64"/>
      <c r="B96" s="61"/>
      <c r="C96" s="29" t="s">
        <v>46</v>
      </c>
      <c r="D96" s="60"/>
      <c r="E96" s="21">
        <f t="shared" si="33"/>
        <v>5701.2780000000002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5701.2780000000002</v>
      </c>
      <c r="P96" s="20">
        <v>0</v>
      </c>
      <c r="Q96" s="20">
        <v>0</v>
      </c>
    </row>
    <row r="97" spans="1:17" s="30" customFormat="1" ht="19.5" customHeight="1" x14ac:dyDescent="0.2">
      <c r="A97" s="64"/>
      <c r="B97" s="61"/>
      <c r="C97" s="29" t="s">
        <v>47</v>
      </c>
      <c r="D97" s="60"/>
      <c r="E97" s="21">
        <f t="shared" si="33"/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</row>
    <row r="98" spans="1:17" s="30" customFormat="1" ht="19.5" customHeight="1" x14ac:dyDescent="0.2">
      <c r="A98" s="65"/>
      <c r="B98" s="62"/>
      <c r="C98" s="29" t="s">
        <v>48</v>
      </c>
      <c r="D98" s="60"/>
      <c r="E98" s="21">
        <f t="shared" si="33"/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</row>
    <row r="99" spans="1:17" s="30" customFormat="1" ht="15" customHeight="1" x14ac:dyDescent="0.2">
      <c r="A99" s="63" t="s">
        <v>468</v>
      </c>
      <c r="B99" s="31" t="s">
        <v>447</v>
      </c>
      <c r="C99" s="29" t="s">
        <v>44</v>
      </c>
      <c r="D99" s="60"/>
      <c r="E99" s="21">
        <f t="shared" si="33"/>
        <v>668761.34187999996</v>
      </c>
      <c r="F99" s="21">
        <f>SUM(F100:F103)</f>
        <v>0</v>
      </c>
      <c r="G99" s="21">
        <f>SUM(G100:G103)</f>
        <v>0</v>
      </c>
      <c r="H99" s="21">
        <f t="shared" ref="H99:Q99" si="36">SUM(H100:H103)</f>
        <v>0</v>
      </c>
      <c r="I99" s="21">
        <f t="shared" si="36"/>
        <v>0</v>
      </c>
      <c r="J99" s="21">
        <f t="shared" si="36"/>
        <v>0</v>
      </c>
      <c r="K99" s="21">
        <f t="shared" si="36"/>
        <v>0</v>
      </c>
      <c r="L99" s="21">
        <f t="shared" si="36"/>
        <v>0</v>
      </c>
      <c r="M99" s="21">
        <f t="shared" si="36"/>
        <v>0</v>
      </c>
      <c r="N99" s="21">
        <f t="shared" si="36"/>
        <v>30000</v>
      </c>
      <c r="O99" s="21">
        <f t="shared" si="36"/>
        <v>638761.34187999996</v>
      </c>
      <c r="P99" s="21">
        <f t="shared" si="36"/>
        <v>0</v>
      </c>
      <c r="Q99" s="21">
        <f t="shared" si="36"/>
        <v>0</v>
      </c>
    </row>
    <row r="100" spans="1:17" s="30" customFormat="1" ht="15" customHeight="1" x14ac:dyDescent="0.2">
      <c r="A100" s="64"/>
      <c r="B100" s="61" t="s">
        <v>415</v>
      </c>
      <c r="C100" s="29" t="s">
        <v>45</v>
      </c>
      <c r="D100" s="60"/>
      <c r="E100" s="21">
        <f t="shared" si="33"/>
        <v>649744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30000</v>
      </c>
      <c r="O100" s="20">
        <v>619744</v>
      </c>
      <c r="P100" s="20">
        <v>0</v>
      </c>
      <c r="Q100" s="20">
        <v>0</v>
      </c>
    </row>
    <row r="101" spans="1:17" s="30" customFormat="1" ht="15" customHeight="1" x14ac:dyDescent="0.2">
      <c r="A101" s="64"/>
      <c r="B101" s="61"/>
      <c r="C101" s="29" t="s">
        <v>46</v>
      </c>
      <c r="D101" s="60"/>
      <c r="E101" s="21">
        <f t="shared" si="33"/>
        <v>19017.34188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19017.34188</v>
      </c>
      <c r="P101" s="20">
        <v>0</v>
      </c>
      <c r="Q101" s="20">
        <v>0</v>
      </c>
    </row>
    <row r="102" spans="1:17" s="30" customFormat="1" ht="15" customHeight="1" x14ac:dyDescent="0.2">
      <c r="A102" s="64"/>
      <c r="B102" s="61"/>
      <c r="C102" s="29" t="s">
        <v>47</v>
      </c>
      <c r="D102" s="60"/>
      <c r="E102" s="21">
        <f t="shared" si="33"/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</row>
    <row r="103" spans="1:17" s="30" customFormat="1" ht="15" customHeight="1" x14ac:dyDescent="0.2">
      <c r="A103" s="65"/>
      <c r="B103" s="62"/>
      <c r="C103" s="29" t="s">
        <v>48</v>
      </c>
      <c r="D103" s="60"/>
      <c r="E103" s="21">
        <f t="shared" si="33"/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</row>
    <row r="104" spans="1:17" s="28" customFormat="1" ht="15" customHeight="1" x14ac:dyDescent="0.2">
      <c r="A104" s="63" t="s">
        <v>671</v>
      </c>
      <c r="B104" s="31" t="s">
        <v>448</v>
      </c>
      <c r="C104" s="29" t="s">
        <v>44</v>
      </c>
      <c r="D104" s="60"/>
      <c r="E104" s="21">
        <f t="shared" si="29"/>
        <v>353507.61780000001</v>
      </c>
      <c r="F104" s="21">
        <f t="shared" ref="F104:Q104" si="37">SUM(F105:F108)</f>
        <v>353507.61780000001</v>
      </c>
      <c r="G104" s="21">
        <f t="shared" si="37"/>
        <v>0</v>
      </c>
      <c r="H104" s="21">
        <f t="shared" si="37"/>
        <v>0</v>
      </c>
      <c r="I104" s="21">
        <f t="shared" si="37"/>
        <v>0</v>
      </c>
      <c r="J104" s="21">
        <f t="shared" si="37"/>
        <v>0</v>
      </c>
      <c r="K104" s="21">
        <f t="shared" si="37"/>
        <v>0</v>
      </c>
      <c r="L104" s="21">
        <f t="shared" si="37"/>
        <v>0</v>
      </c>
      <c r="M104" s="21">
        <f t="shared" si="37"/>
        <v>0</v>
      </c>
      <c r="N104" s="21">
        <f t="shared" si="37"/>
        <v>0</v>
      </c>
      <c r="O104" s="21">
        <f t="shared" si="37"/>
        <v>0</v>
      </c>
      <c r="P104" s="21">
        <f t="shared" si="37"/>
        <v>0</v>
      </c>
      <c r="Q104" s="21">
        <f t="shared" si="37"/>
        <v>0</v>
      </c>
    </row>
    <row r="105" spans="1:17" s="30" customFormat="1" ht="15" customHeight="1" x14ac:dyDescent="0.2">
      <c r="A105" s="64"/>
      <c r="B105" s="61" t="s">
        <v>68</v>
      </c>
      <c r="C105" s="29" t="s">
        <v>45</v>
      </c>
      <c r="D105" s="60"/>
      <c r="E105" s="21">
        <f t="shared" si="29"/>
        <v>311935.58980000002</v>
      </c>
      <c r="F105" s="20">
        <v>311935.58980000002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</row>
    <row r="106" spans="1:17" s="30" customFormat="1" ht="15" customHeight="1" x14ac:dyDescent="0.2">
      <c r="A106" s="64"/>
      <c r="B106" s="61"/>
      <c r="C106" s="29" t="s">
        <v>46</v>
      </c>
      <c r="D106" s="60"/>
      <c r="E106" s="21">
        <f t="shared" si="29"/>
        <v>41572.027999999998</v>
      </c>
      <c r="F106" s="20">
        <f>32634.03+8937.998</f>
        <v>41572.027999999998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</row>
    <row r="107" spans="1:17" s="30" customFormat="1" ht="15" customHeight="1" x14ac:dyDescent="0.2">
      <c r="A107" s="64"/>
      <c r="B107" s="61"/>
      <c r="C107" s="29" t="s">
        <v>47</v>
      </c>
      <c r="D107" s="60"/>
      <c r="E107" s="21">
        <f t="shared" si="29"/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</row>
    <row r="108" spans="1:17" s="30" customFormat="1" ht="15" customHeight="1" x14ac:dyDescent="0.2">
      <c r="A108" s="65"/>
      <c r="B108" s="62"/>
      <c r="C108" s="29" t="s">
        <v>48</v>
      </c>
      <c r="D108" s="60"/>
      <c r="E108" s="21">
        <f t="shared" si="29"/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</row>
    <row r="109" spans="1:17" s="28" customFormat="1" ht="15" customHeight="1" x14ac:dyDescent="0.2">
      <c r="A109" s="63" t="s">
        <v>469</v>
      </c>
      <c r="B109" s="31" t="s">
        <v>449</v>
      </c>
      <c r="C109" s="29" t="s">
        <v>44</v>
      </c>
      <c r="D109" s="60"/>
      <c r="E109" s="21">
        <f t="shared" si="29"/>
        <v>795714.16021</v>
      </c>
      <c r="F109" s="21">
        <f t="shared" ref="F109:Q109" si="38">SUM(F110:F113)</f>
        <v>0</v>
      </c>
      <c r="G109" s="21">
        <f t="shared" si="38"/>
        <v>348380.989</v>
      </c>
      <c r="H109" s="21">
        <f t="shared" si="38"/>
        <v>447333.17121</v>
      </c>
      <c r="I109" s="21">
        <f t="shared" si="38"/>
        <v>0</v>
      </c>
      <c r="J109" s="21">
        <f t="shared" si="38"/>
        <v>0</v>
      </c>
      <c r="K109" s="21">
        <f t="shared" si="38"/>
        <v>0</v>
      </c>
      <c r="L109" s="21">
        <f t="shared" si="38"/>
        <v>0</v>
      </c>
      <c r="M109" s="21">
        <f t="shared" si="38"/>
        <v>0</v>
      </c>
      <c r="N109" s="21">
        <f t="shared" si="38"/>
        <v>0</v>
      </c>
      <c r="O109" s="21">
        <f t="shared" si="38"/>
        <v>0</v>
      </c>
      <c r="P109" s="21">
        <f t="shared" si="38"/>
        <v>0</v>
      </c>
      <c r="Q109" s="21">
        <f t="shared" si="38"/>
        <v>0</v>
      </c>
    </row>
    <row r="110" spans="1:17" s="30" customFormat="1" ht="15" customHeight="1" x14ac:dyDescent="0.2">
      <c r="A110" s="64"/>
      <c r="B110" s="61" t="s">
        <v>69</v>
      </c>
      <c r="C110" s="29" t="s">
        <v>45</v>
      </c>
      <c r="D110" s="60"/>
      <c r="E110" s="21">
        <f t="shared" si="29"/>
        <v>745205.13520999998</v>
      </c>
      <c r="F110" s="20">
        <v>0</v>
      </c>
      <c r="G110" s="20">
        <v>317930.989</v>
      </c>
      <c r="H110" s="20">
        <v>427274.14620999998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</row>
    <row r="111" spans="1:17" s="30" customFormat="1" ht="15" customHeight="1" x14ac:dyDescent="0.2">
      <c r="A111" s="64"/>
      <c r="B111" s="61"/>
      <c r="C111" s="29" t="s">
        <v>46</v>
      </c>
      <c r="D111" s="60"/>
      <c r="E111" s="21">
        <f t="shared" si="29"/>
        <v>50509.025000000001</v>
      </c>
      <c r="F111" s="20">
        <v>0</v>
      </c>
      <c r="G111" s="20">
        <v>30450</v>
      </c>
      <c r="H111" s="20">
        <v>20059.025000000001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</row>
    <row r="112" spans="1:17" s="30" customFormat="1" ht="15" customHeight="1" x14ac:dyDescent="0.2">
      <c r="A112" s="64"/>
      <c r="B112" s="61"/>
      <c r="C112" s="29" t="s">
        <v>47</v>
      </c>
      <c r="D112" s="60"/>
      <c r="E112" s="21">
        <f t="shared" si="29"/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</row>
    <row r="113" spans="1:17" s="30" customFormat="1" ht="15" customHeight="1" x14ac:dyDescent="0.2">
      <c r="A113" s="65"/>
      <c r="B113" s="62"/>
      <c r="C113" s="29" t="s">
        <v>48</v>
      </c>
      <c r="D113" s="60"/>
      <c r="E113" s="21">
        <f t="shared" si="29"/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</row>
    <row r="114" spans="1:17" s="28" customFormat="1" ht="15" customHeight="1" x14ac:dyDescent="0.2">
      <c r="A114" s="63" t="s">
        <v>470</v>
      </c>
      <c r="B114" s="31" t="s">
        <v>450</v>
      </c>
      <c r="C114" s="29" t="s">
        <v>44</v>
      </c>
      <c r="D114" s="60"/>
      <c r="E114" s="21">
        <f t="shared" si="29"/>
        <v>44419.587</v>
      </c>
      <c r="F114" s="21">
        <f t="shared" ref="F114:Q114" si="39">SUM(F115:F118)</f>
        <v>0</v>
      </c>
      <c r="G114" s="21">
        <f t="shared" si="39"/>
        <v>0</v>
      </c>
      <c r="H114" s="21">
        <f t="shared" si="39"/>
        <v>44419.587</v>
      </c>
      <c r="I114" s="21">
        <f t="shared" si="39"/>
        <v>0</v>
      </c>
      <c r="J114" s="21">
        <f t="shared" si="39"/>
        <v>0</v>
      </c>
      <c r="K114" s="21">
        <f t="shared" si="39"/>
        <v>0</v>
      </c>
      <c r="L114" s="21">
        <f t="shared" si="39"/>
        <v>0</v>
      </c>
      <c r="M114" s="21">
        <f t="shared" si="39"/>
        <v>0</v>
      </c>
      <c r="N114" s="21">
        <f t="shared" si="39"/>
        <v>0</v>
      </c>
      <c r="O114" s="21">
        <f t="shared" si="39"/>
        <v>0</v>
      </c>
      <c r="P114" s="21">
        <f t="shared" si="39"/>
        <v>0</v>
      </c>
      <c r="Q114" s="21">
        <f t="shared" si="39"/>
        <v>0</v>
      </c>
    </row>
    <row r="115" spans="1:17" s="30" customFormat="1" ht="15" customHeight="1" x14ac:dyDescent="0.2">
      <c r="A115" s="64"/>
      <c r="B115" s="61" t="s">
        <v>70</v>
      </c>
      <c r="C115" s="29" t="s">
        <v>45</v>
      </c>
      <c r="D115" s="60"/>
      <c r="E115" s="21">
        <f t="shared" si="29"/>
        <v>39419.587</v>
      </c>
      <c r="F115" s="20">
        <v>0</v>
      </c>
      <c r="G115" s="20">
        <v>0</v>
      </c>
      <c r="H115" s="20">
        <v>39419.587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</row>
    <row r="116" spans="1:17" s="30" customFormat="1" ht="15" customHeight="1" x14ac:dyDescent="0.2">
      <c r="A116" s="64"/>
      <c r="B116" s="61"/>
      <c r="C116" s="29" t="s">
        <v>46</v>
      </c>
      <c r="D116" s="60"/>
      <c r="E116" s="21">
        <f t="shared" si="29"/>
        <v>5000</v>
      </c>
      <c r="F116" s="20">
        <v>0</v>
      </c>
      <c r="G116" s="20">
        <v>0</v>
      </c>
      <c r="H116" s="20">
        <v>5000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</row>
    <row r="117" spans="1:17" s="30" customFormat="1" ht="15" customHeight="1" x14ac:dyDescent="0.2">
      <c r="A117" s="64"/>
      <c r="B117" s="61"/>
      <c r="C117" s="29" t="s">
        <v>47</v>
      </c>
      <c r="D117" s="60"/>
      <c r="E117" s="21">
        <f t="shared" si="29"/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</row>
    <row r="118" spans="1:17" s="30" customFormat="1" ht="15" customHeight="1" x14ac:dyDescent="0.2">
      <c r="A118" s="65"/>
      <c r="B118" s="62"/>
      <c r="C118" s="29" t="s">
        <v>48</v>
      </c>
      <c r="D118" s="60"/>
      <c r="E118" s="21">
        <f t="shared" si="29"/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</row>
    <row r="119" spans="1:17" s="28" customFormat="1" ht="15" x14ac:dyDescent="0.2">
      <c r="A119" s="63" t="s">
        <v>471</v>
      </c>
      <c r="B119" s="31" t="s">
        <v>71</v>
      </c>
      <c r="C119" s="29" t="s">
        <v>44</v>
      </c>
      <c r="D119" s="60"/>
      <c r="E119" s="21">
        <f>SUM(F119:Q119)</f>
        <v>12703467.7925</v>
      </c>
      <c r="F119" s="21">
        <f>SUM(F120:F123)</f>
        <v>131027.94389</v>
      </c>
      <c r="G119" s="21">
        <f t="shared" ref="G119:Q119" si="40">SUM(G120:G123)</f>
        <v>168891.94070000001</v>
      </c>
      <c r="H119" s="21">
        <f t="shared" si="40"/>
        <v>238571.61567</v>
      </c>
      <c r="I119" s="21">
        <f t="shared" si="40"/>
        <v>622755.12256000005</v>
      </c>
      <c r="J119" s="21">
        <f t="shared" si="40"/>
        <v>2092822.75003</v>
      </c>
      <c r="K119" s="21">
        <f t="shared" si="40"/>
        <v>1229617.1102400001</v>
      </c>
      <c r="L119" s="21">
        <f t="shared" si="40"/>
        <v>1911243.1704299999</v>
      </c>
      <c r="M119" s="21">
        <f t="shared" si="40"/>
        <v>2729381.0159200002</v>
      </c>
      <c r="N119" s="21">
        <f t="shared" si="40"/>
        <v>405327.39951000002</v>
      </c>
      <c r="O119" s="21">
        <f t="shared" si="40"/>
        <v>14075.497530000001</v>
      </c>
      <c r="P119" s="21">
        <f t="shared" si="40"/>
        <v>289613.13802000001</v>
      </c>
      <c r="Q119" s="21">
        <f t="shared" si="40"/>
        <v>2870141.088</v>
      </c>
    </row>
    <row r="120" spans="1:17" s="28" customFormat="1" ht="15" customHeight="1" x14ac:dyDescent="0.2">
      <c r="A120" s="64"/>
      <c r="B120" s="61" t="s">
        <v>72</v>
      </c>
      <c r="C120" s="29" t="s">
        <v>45</v>
      </c>
      <c r="D120" s="60"/>
      <c r="E120" s="21">
        <f>SUM(F120:Q120)</f>
        <v>6309890.9890000001</v>
      </c>
      <c r="F120" s="20">
        <f>F145+F160+F170+F125+F135+F140+F155+F175+F180+F185+F190+F215+F220+F225+F230+F235+F240+F245+F250+F255+F260+F265+F270+F285+F290+F295+F300+F305+F310+F315+F320+F325+F330+F340+F345+F355+F130+F195+F200+F205+F210+F360+F365+F370+F375+F380+F385+F390+F395+F400+F350+F275+F280+F335+F405+F150+F165</f>
        <v>0</v>
      </c>
      <c r="G120" s="20">
        <f t="shared" ref="G120:Q120" si="41">G145+G160+G170+G125+G135+G140+G155+G175+G180+G185+G190+G215+G220+G225+G230+G235+G240+G245+G250+G255+G260+G265+G270+G285+G290+G295+G300+G305+G310+G315+G320+G325+G330+G340+G345+G355+G130+G195+G200+G205+G210+G360+G365+G370+G375+G380+G385+G390+G395+G400+G350+G275+G280+G335+G405+G150+G165</f>
        <v>0</v>
      </c>
      <c r="H120" s="20">
        <f t="shared" si="41"/>
        <v>0</v>
      </c>
      <c r="I120" s="20">
        <f t="shared" si="41"/>
        <v>0</v>
      </c>
      <c r="J120" s="20">
        <f t="shared" si="41"/>
        <v>1700000</v>
      </c>
      <c r="K120" s="20">
        <f t="shared" si="41"/>
        <v>950000</v>
      </c>
      <c r="L120" s="20">
        <f t="shared" si="41"/>
        <v>1411165.9890000001</v>
      </c>
      <c r="M120" s="20">
        <f t="shared" si="41"/>
        <v>2248725</v>
      </c>
      <c r="N120" s="20">
        <f t="shared" si="41"/>
        <v>0</v>
      </c>
      <c r="O120" s="20">
        <f t="shared" si="41"/>
        <v>0</v>
      </c>
      <c r="P120" s="20">
        <f t="shared" si="41"/>
        <v>0</v>
      </c>
      <c r="Q120" s="20">
        <f t="shared" si="41"/>
        <v>0</v>
      </c>
    </row>
    <row r="121" spans="1:17" s="28" customFormat="1" ht="15" x14ac:dyDescent="0.2">
      <c r="A121" s="64"/>
      <c r="B121" s="61"/>
      <c r="C121" s="29" t="s">
        <v>46</v>
      </c>
      <c r="D121" s="60"/>
      <c r="E121" s="21">
        <f>SUM(F121:Q121)</f>
        <v>6393576.8035000004</v>
      </c>
      <c r="F121" s="20">
        <f t="shared" ref="F121:Q123" si="42">F146+F161+F171+F126+F136+F141+F156+F176+F181+F186+F191+F216+F221+F226+F231+F236+F241+F246+F251+F256+F261+F266+F271+F286+F291+F296+F301+F306+F311+F316+F321+F326+F331+F341+F346+F356+F131+F196+F201+F206+F211+F361+F366+F371+F376+F381+F386+F391+F396+F401+F351+F276+F281+F336+F406+F151+F166</f>
        <v>131027.94389</v>
      </c>
      <c r="G121" s="20">
        <f t="shared" si="42"/>
        <v>168891.94070000001</v>
      </c>
      <c r="H121" s="20">
        <f t="shared" si="42"/>
        <v>238571.61567</v>
      </c>
      <c r="I121" s="20">
        <f t="shared" si="42"/>
        <v>622755.12256000005</v>
      </c>
      <c r="J121" s="20">
        <f t="shared" si="42"/>
        <v>392822.75003</v>
      </c>
      <c r="K121" s="20">
        <f t="shared" si="42"/>
        <v>279617.11024000001</v>
      </c>
      <c r="L121" s="20">
        <f t="shared" si="42"/>
        <v>500077.18143</v>
      </c>
      <c r="M121" s="20">
        <f t="shared" si="42"/>
        <v>480656.01591999998</v>
      </c>
      <c r="N121" s="20">
        <f t="shared" si="42"/>
        <v>405327.39951000002</v>
      </c>
      <c r="O121" s="20">
        <f t="shared" si="42"/>
        <v>14075.497530000001</v>
      </c>
      <c r="P121" s="20">
        <f t="shared" si="42"/>
        <v>289613.13802000001</v>
      </c>
      <c r="Q121" s="20">
        <f t="shared" si="42"/>
        <v>2870141.088</v>
      </c>
    </row>
    <row r="122" spans="1:17" s="28" customFormat="1" ht="15" x14ac:dyDescent="0.2">
      <c r="A122" s="64"/>
      <c r="B122" s="61"/>
      <c r="C122" s="29" t="s">
        <v>47</v>
      </c>
      <c r="D122" s="60"/>
      <c r="E122" s="21">
        <f>SUM(F122:Q122)</f>
        <v>0</v>
      </c>
      <c r="F122" s="20">
        <f t="shared" si="42"/>
        <v>0</v>
      </c>
      <c r="G122" s="20">
        <f t="shared" si="42"/>
        <v>0</v>
      </c>
      <c r="H122" s="20">
        <f t="shared" si="42"/>
        <v>0</v>
      </c>
      <c r="I122" s="20">
        <f t="shared" si="42"/>
        <v>0</v>
      </c>
      <c r="J122" s="20">
        <f t="shared" si="42"/>
        <v>0</v>
      </c>
      <c r="K122" s="20">
        <f t="shared" si="42"/>
        <v>0</v>
      </c>
      <c r="L122" s="20">
        <f t="shared" si="42"/>
        <v>0</v>
      </c>
      <c r="M122" s="20">
        <f t="shared" si="42"/>
        <v>0</v>
      </c>
      <c r="N122" s="20">
        <f t="shared" si="42"/>
        <v>0</v>
      </c>
      <c r="O122" s="20">
        <f t="shared" si="42"/>
        <v>0</v>
      </c>
      <c r="P122" s="20">
        <f t="shared" si="42"/>
        <v>0</v>
      </c>
      <c r="Q122" s="20">
        <f t="shared" si="42"/>
        <v>0</v>
      </c>
    </row>
    <row r="123" spans="1:17" s="28" customFormat="1" ht="15" x14ac:dyDescent="0.2">
      <c r="A123" s="65"/>
      <c r="B123" s="62"/>
      <c r="C123" s="29" t="s">
        <v>48</v>
      </c>
      <c r="D123" s="60"/>
      <c r="E123" s="21">
        <f>SUM(F123:Q123)</f>
        <v>0</v>
      </c>
      <c r="F123" s="20">
        <f t="shared" si="42"/>
        <v>0</v>
      </c>
      <c r="G123" s="20">
        <f t="shared" si="42"/>
        <v>0</v>
      </c>
      <c r="H123" s="20">
        <f t="shared" si="42"/>
        <v>0</v>
      </c>
      <c r="I123" s="20">
        <f t="shared" si="42"/>
        <v>0</v>
      </c>
      <c r="J123" s="20">
        <f t="shared" si="42"/>
        <v>0</v>
      </c>
      <c r="K123" s="20">
        <f t="shared" si="42"/>
        <v>0</v>
      </c>
      <c r="L123" s="20">
        <f t="shared" si="42"/>
        <v>0</v>
      </c>
      <c r="M123" s="20">
        <f t="shared" si="42"/>
        <v>0</v>
      </c>
      <c r="N123" s="20">
        <f t="shared" si="42"/>
        <v>0</v>
      </c>
      <c r="O123" s="20">
        <f t="shared" si="42"/>
        <v>0</v>
      </c>
      <c r="P123" s="20">
        <f t="shared" si="42"/>
        <v>0</v>
      </c>
      <c r="Q123" s="20">
        <f t="shared" si="42"/>
        <v>0</v>
      </c>
    </row>
    <row r="124" spans="1:17" s="28" customFormat="1" ht="15" x14ac:dyDescent="0.2">
      <c r="A124" s="63" t="s">
        <v>672</v>
      </c>
      <c r="B124" s="31" t="s">
        <v>73</v>
      </c>
      <c r="C124" s="29" t="s">
        <v>44</v>
      </c>
      <c r="D124" s="60"/>
      <c r="E124" s="21">
        <f t="shared" ref="E124:E202" si="43">SUM(F124:Q124)</f>
        <v>13331.89539</v>
      </c>
      <c r="F124" s="21">
        <f>SUM(F125:F128)</f>
        <v>0</v>
      </c>
      <c r="G124" s="21">
        <f>SUM(G125:G128)</f>
        <v>0</v>
      </c>
      <c r="H124" s="21">
        <f t="shared" ref="H124:Q124" si="44">SUM(H125:H128)</f>
        <v>0</v>
      </c>
      <c r="I124" s="21">
        <f t="shared" si="44"/>
        <v>1170.7932599999999</v>
      </c>
      <c r="J124" s="21">
        <f t="shared" si="44"/>
        <v>11744.84878</v>
      </c>
      <c r="K124" s="21">
        <f t="shared" si="44"/>
        <v>0</v>
      </c>
      <c r="L124" s="21">
        <f t="shared" si="44"/>
        <v>286.25335000000001</v>
      </c>
      <c r="M124" s="21">
        <f t="shared" si="44"/>
        <v>0</v>
      </c>
      <c r="N124" s="21">
        <f t="shared" si="44"/>
        <v>0</v>
      </c>
      <c r="O124" s="21">
        <f t="shared" si="44"/>
        <v>130</v>
      </c>
      <c r="P124" s="21">
        <f t="shared" si="44"/>
        <v>0</v>
      </c>
      <c r="Q124" s="21">
        <f t="shared" si="44"/>
        <v>0</v>
      </c>
    </row>
    <row r="125" spans="1:17" s="28" customFormat="1" ht="15" x14ac:dyDescent="0.2">
      <c r="A125" s="64"/>
      <c r="B125" s="61" t="s">
        <v>74</v>
      </c>
      <c r="C125" s="29" t="s">
        <v>45</v>
      </c>
      <c r="D125" s="60"/>
      <c r="E125" s="21">
        <f t="shared" si="43"/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</row>
    <row r="126" spans="1:17" s="28" customFormat="1" ht="15" x14ac:dyDescent="0.2">
      <c r="A126" s="64"/>
      <c r="B126" s="61"/>
      <c r="C126" s="29" t="s">
        <v>46</v>
      </c>
      <c r="D126" s="60"/>
      <c r="E126" s="21">
        <f t="shared" si="43"/>
        <v>13331.89539</v>
      </c>
      <c r="F126" s="20">
        <v>0</v>
      </c>
      <c r="G126" s="20">
        <v>0</v>
      </c>
      <c r="H126" s="20">
        <v>0</v>
      </c>
      <c r="I126" s="20">
        <v>1170.7932599999999</v>
      </c>
      <c r="J126" s="20">
        <v>11744.84878</v>
      </c>
      <c r="K126" s="20">
        <v>0</v>
      </c>
      <c r="L126" s="20">
        <v>286.25335000000001</v>
      </c>
      <c r="M126" s="20">
        <v>0</v>
      </c>
      <c r="N126" s="20">
        <v>0</v>
      </c>
      <c r="O126" s="20">
        <v>130</v>
      </c>
      <c r="P126" s="20">
        <v>0</v>
      </c>
      <c r="Q126" s="20">
        <v>0</v>
      </c>
    </row>
    <row r="127" spans="1:17" s="28" customFormat="1" ht="15" x14ac:dyDescent="0.2">
      <c r="A127" s="64"/>
      <c r="B127" s="61"/>
      <c r="C127" s="29" t="s">
        <v>47</v>
      </c>
      <c r="D127" s="60"/>
      <c r="E127" s="21">
        <f t="shared" si="43"/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</row>
    <row r="128" spans="1:17" s="28" customFormat="1" ht="15" x14ac:dyDescent="0.2">
      <c r="A128" s="65"/>
      <c r="B128" s="62"/>
      <c r="C128" s="29" t="s">
        <v>48</v>
      </c>
      <c r="D128" s="60"/>
      <c r="E128" s="21">
        <f t="shared" si="43"/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</row>
    <row r="129" spans="1:17" s="28" customFormat="1" ht="15" x14ac:dyDescent="0.2">
      <c r="A129" s="63" t="s">
        <v>472</v>
      </c>
      <c r="B129" s="31" t="s">
        <v>75</v>
      </c>
      <c r="C129" s="29" t="s">
        <v>44</v>
      </c>
      <c r="D129" s="60"/>
      <c r="E129" s="21">
        <f>SUM(F129:Q129)</f>
        <v>2785.8519999999999</v>
      </c>
      <c r="F129" s="21">
        <f>SUM(F130:F133)</f>
        <v>0</v>
      </c>
      <c r="G129" s="21">
        <f>SUM(G130:G133)</f>
        <v>0</v>
      </c>
      <c r="H129" s="21">
        <f t="shared" ref="H129:Q129" si="45">SUM(H130:H133)</f>
        <v>0</v>
      </c>
      <c r="I129" s="21">
        <f t="shared" si="45"/>
        <v>0</v>
      </c>
      <c r="J129" s="21">
        <f t="shared" si="45"/>
        <v>0</v>
      </c>
      <c r="K129" s="21">
        <f t="shared" si="45"/>
        <v>65</v>
      </c>
      <c r="L129" s="21">
        <f t="shared" si="45"/>
        <v>0</v>
      </c>
      <c r="M129" s="21">
        <f t="shared" si="45"/>
        <v>2314.8519999999999</v>
      </c>
      <c r="N129" s="21">
        <f t="shared" si="45"/>
        <v>406</v>
      </c>
      <c r="O129" s="21">
        <f t="shared" si="45"/>
        <v>0</v>
      </c>
      <c r="P129" s="21">
        <f t="shared" si="45"/>
        <v>0</v>
      </c>
      <c r="Q129" s="21">
        <f t="shared" si="45"/>
        <v>0</v>
      </c>
    </row>
    <row r="130" spans="1:17" s="28" customFormat="1" ht="15" x14ac:dyDescent="0.2">
      <c r="A130" s="64"/>
      <c r="B130" s="61" t="s">
        <v>76</v>
      </c>
      <c r="C130" s="29" t="s">
        <v>45</v>
      </c>
      <c r="D130" s="60"/>
      <c r="E130" s="21">
        <f>SUM(F130:Q130)</f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</row>
    <row r="131" spans="1:17" s="28" customFormat="1" ht="15" x14ac:dyDescent="0.2">
      <c r="A131" s="64"/>
      <c r="B131" s="61"/>
      <c r="C131" s="29" t="s">
        <v>46</v>
      </c>
      <c r="D131" s="60"/>
      <c r="E131" s="21">
        <f>SUM(F131:Q131)</f>
        <v>2785.8519999999999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65</v>
      </c>
      <c r="L131" s="20">
        <v>0</v>
      </c>
      <c r="M131" s="20">
        <v>2314.8519999999999</v>
      </c>
      <c r="N131" s="20">
        <v>406</v>
      </c>
      <c r="O131" s="20">
        <v>0</v>
      </c>
      <c r="P131" s="20">
        <v>0</v>
      </c>
      <c r="Q131" s="20">
        <v>0</v>
      </c>
    </row>
    <row r="132" spans="1:17" s="28" customFormat="1" ht="15" x14ac:dyDescent="0.2">
      <c r="A132" s="64"/>
      <c r="B132" s="61"/>
      <c r="C132" s="29" t="s">
        <v>47</v>
      </c>
      <c r="D132" s="60"/>
      <c r="E132" s="21">
        <f>SUM(F132:Q132)</f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</row>
    <row r="133" spans="1:17" s="28" customFormat="1" ht="15" x14ac:dyDescent="0.2">
      <c r="A133" s="65"/>
      <c r="B133" s="62"/>
      <c r="C133" s="29" t="s">
        <v>48</v>
      </c>
      <c r="D133" s="60"/>
      <c r="E133" s="21">
        <f>SUM(F133:Q133)</f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</row>
    <row r="134" spans="1:17" s="28" customFormat="1" ht="14.25" customHeight="1" x14ac:dyDescent="0.2">
      <c r="A134" s="63" t="s">
        <v>473</v>
      </c>
      <c r="B134" s="31" t="s">
        <v>77</v>
      </c>
      <c r="C134" s="29" t="s">
        <v>44</v>
      </c>
      <c r="D134" s="60"/>
      <c r="E134" s="21">
        <f t="shared" si="43"/>
        <v>13007.82531</v>
      </c>
      <c r="F134" s="21">
        <f>SUM(F135:F138)</f>
        <v>13007.82531</v>
      </c>
      <c r="G134" s="21">
        <f t="shared" ref="G134:Q134" si="46">SUM(G135:G138)</f>
        <v>0</v>
      </c>
      <c r="H134" s="21">
        <f t="shared" si="46"/>
        <v>0</v>
      </c>
      <c r="I134" s="21">
        <f t="shared" si="46"/>
        <v>0</v>
      </c>
      <c r="J134" s="21">
        <f t="shared" si="46"/>
        <v>0</v>
      </c>
      <c r="K134" s="21">
        <f t="shared" si="46"/>
        <v>0</v>
      </c>
      <c r="L134" s="21">
        <f t="shared" si="46"/>
        <v>0</v>
      </c>
      <c r="M134" s="21">
        <f t="shared" si="46"/>
        <v>0</v>
      </c>
      <c r="N134" s="21">
        <f t="shared" si="46"/>
        <v>0</v>
      </c>
      <c r="O134" s="21">
        <f t="shared" si="46"/>
        <v>0</v>
      </c>
      <c r="P134" s="21">
        <f t="shared" si="46"/>
        <v>0</v>
      </c>
      <c r="Q134" s="21">
        <f t="shared" si="46"/>
        <v>0</v>
      </c>
    </row>
    <row r="135" spans="1:17" s="30" customFormat="1" ht="15" x14ac:dyDescent="0.2">
      <c r="A135" s="64"/>
      <c r="B135" s="61" t="s">
        <v>78</v>
      </c>
      <c r="C135" s="29" t="s">
        <v>45</v>
      </c>
      <c r="D135" s="60"/>
      <c r="E135" s="21">
        <f t="shared" si="43"/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</row>
    <row r="136" spans="1:17" s="30" customFormat="1" ht="15" x14ac:dyDescent="0.2">
      <c r="A136" s="64"/>
      <c r="B136" s="61"/>
      <c r="C136" s="29" t="s">
        <v>46</v>
      </c>
      <c r="D136" s="60"/>
      <c r="E136" s="21">
        <f t="shared" si="43"/>
        <v>13007.82531</v>
      </c>
      <c r="F136" s="20">
        <v>13007.82531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</row>
    <row r="137" spans="1:17" s="30" customFormat="1" ht="15" x14ac:dyDescent="0.2">
      <c r="A137" s="64"/>
      <c r="B137" s="61"/>
      <c r="C137" s="29" t="s">
        <v>47</v>
      </c>
      <c r="D137" s="60"/>
      <c r="E137" s="21">
        <f t="shared" si="43"/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</row>
    <row r="138" spans="1:17" s="30" customFormat="1" ht="15" x14ac:dyDescent="0.2">
      <c r="A138" s="65"/>
      <c r="B138" s="62"/>
      <c r="C138" s="29" t="s">
        <v>48</v>
      </c>
      <c r="D138" s="60"/>
      <c r="E138" s="21">
        <f t="shared" si="43"/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</row>
    <row r="139" spans="1:17" s="28" customFormat="1" ht="14.25" customHeight="1" x14ac:dyDescent="0.2">
      <c r="A139" s="63" t="s">
        <v>474</v>
      </c>
      <c r="B139" s="31" t="s">
        <v>79</v>
      </c>
      <c r="C139" s="29" t="s">
        <v>44</v>
      </c>
      <c r="D139" s="60"/>
      <c r="E139" s="21">
        <f t="shared" si="43"/>
        <v>62235.043559999998</v>
      </c>
      <c r="F139" s="21">
        <f>SUM(F140:F143)</f>
        <v>3090.74</v>
      </c>
      <c r="G139" s="21">
        <f>SUM(G140:G143)</f>
        <v>2221.8139999999999</v>
      </c>
      <c r="H139" s="21">
        <f t="shared" ref="H139:Q139" si="47">SUM(H140:H143)</f>
        <v>8518.1560000000009</v>
      </c>
      <c r="I139" s="21">
        <f t="shared" si="47"/>
        <v>16249.923000000001</v>
      </c>
      <c r="J139" s="21">
        <f t="shared" si="47"/>
        <v>29905.276999999998</v>
      </c>
      <c r="K139" s="21">
        <f t="shared" si="47"/>
        <v>2249.1335600000002</v>
      </c>
      <c r="L139" s="21">
        <f t="shared" si="47"/>
        <v>0</v>
      </c>
      <c r="M139" s="21">
        <f t="shared" si="47"/>
        <v>0</v>
      </c>
      <c r="N139" s="21">
        <f t="shared" si="47"/>
        <v>0</v>
      </c>
      <c r="O139" s="21">
        <f t="shared" si="47"/>
        <v>0</v>
      </c>
      <c r="P139" s="21">
        <f t="shared" si="47"/>
        <v>0</v>
      </c>
      <c r="Q139" s="21">
        <f t="shared" si="47"/>
        <v>0</v>
      </c>
    </row>
    <row r="140" spans="1:17" s="30" customFormat="1" ht="15" x14ac:dyDescent="0.2">
      <c r="A140" s="64"/>
      <c r="B140" s="61" t="s">
        <v>80</v>
      </c>
      <c r="C140" s="29" t="s">
        <v>45</v>
      </c>
      <c r="D140" s="60"/>
      <c r="E140" s="21">
        <f t="shared" si="43"/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</row>
    <row r="141" spans="1:17" s="30" customFormat="1" ht="15" x14ac:dyDescent="0.2">
      <c r="A141" s="64"/>
      <c r="B141" s="61"/>
      <c r="C141" s="29" t="s">
        <v>46</v>
      </c>
      <c r="D141" s="60"/>
      <c r="E141" s="21">
        <f t="shared" si="43"/>
        <v>62235.043559999998</v>
      </c>
      <c r="F141" s="20">
        <v>3090.74</v>
      </c>
      <c r="G141" s="20">
        <v>2221.8139999999999</v>
      </c>
      <c r="H141" s="20">
        <v>8518.1560000000009</v>
      </c>
      <c r="I141" s="20">
        <v>16249.923000000001</v>
      </c>
      <c r="J141" s="20">
        <v>29905.276999999998</v>
      </c>
      <c r="K141" s="20">
        <v>2249.1335600000002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</row>
    <row r="142" spans="1:17" s="30" customFormat="1" ht="15" x14ac:dyDescent="0.2">
      <c r="A142" s="64"/>
      <c r="B142" s="61"/>
      <c r="C142" s="29" t="s">
        <v>47</v>
      </c>
      <c r="D142" s="60"/>
      <c r="E142" s="21">
        <f t="shared" si="43"/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</row>
    <row r="143" spans="1:17" s="30" customFormat="1" ht="15" x14ac:dyDescent="0.2">
      <c r="A143" s="65"/>
      <c r="B143" s="62"/>
      <c r="C143" s="29" t="s">
        <v>48</v>
      </c>
      <c r="D143" s="60"/>
      <c r="E143" s="21">
        <f t="shared" si="43"/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</row>
    <row r="144" spans="1:17" s="30" customFormat="1" ht="15" x14ac:dyDescent="0.2">
      <c r="A144" s="63" t="s">
        <v>475</v>
      </c>
      <c r="B144" s="31" t="s">
        <v>81</v>
      </c>
      <c r="C144" s="29" t="s">
        <v>44</v>
      </c>
      <c r="D144" s="60"/>
      <c r="E144" s="21">
        <f t="shared" si="43"/>
        <v>43383.222000000002</v>
      </c>
      <c r="F144" s="21">
        <f>SUM(F145:F148)</f>
        <v>0</v>
      </c>
      <c r="G144" s="21">
        <f>SUM(G145:G148)</f>
        <v>0</v>
      </c>
      <c r="H144" s="21">
        <f t="shared" ref="H144:Q144" si="48">SUM(H145:H148)</f>
        <v>0</v>
      </c>
      <c r="I144" s="21">
        <f t="shared" si="48"/>
        <v>0</v>
      </c>
      <c r="J144" s="21">
        <f t="shared" si="48"/>
        <v>0</v>
      </c>
      <c r="K144" s="21">
        <f t="shared" si="48"/>
        <v>0</v>
      </c>
      <c r="L144" s="21">
        <f t="shared" si="48"/>
        <v>0</v>
      </c>
      <c r="M144" s="21">
        <f t="shared" si="48"/>
        <v>17636.986000000001</v>
      </c>
      <c r="N144" s="21">
        <f t="shared" si="48"/>
        <v>25746.236000000001</v>
      </c>
      <c r="O144" s="21">
        <f t="shared" si="48"/>
        <v>0</v>
      </c>
      <c r="P144" s="21">
        <f t="shared" si="48"/>
        <v>0</v>
      </c>
      <c r="Q144" s="21">
        <f t="shared" si="48"/>
        <v>0</v>
      </c>
    </row>
    <row r="145" spans="1:17" s="30" customFormat="1" ht="15" x14ac:dyDescent="0.2">
      <c r="A145" s="64"/>
      <c r="B145" s="61" t="s">
        <v>82</v>
      </c>
      <c r="C145" s="29" t="s">
        <v>45</v>
      </c>
      <c r="D145" s="60"/>
      <c r="E145" s="21">
        <f t="shared" si="43"/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</row>
    <row r="146" spans="1:17" s="30" customFormat="1" ht="15" x14ac:dyDescent="0.2">
      <c r="A146" s="64"/>
      <c r="B146" s="61"/>
      <c r="C146" s="29" t="s">
        <v>46</v>
      </c>
      <c r="D146" s="60"/>
      <c r="E146" s="21">
        <f t="shared" si="43"/>
        <v>43383.222000000002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17636.986000000001</v>
      </c>
      <c r="N146" s="20">
        <f>25950.405-204.169</f>
        <v>25746.236000000001</v>
      </c>
      <c r="O146" s="20">
        <v>0</v>
      </c>
      <c r="P146" s="20">
        <v>0</v>
      </c>
      <c r="Q146" s="20">
        <v>0</v>
      </c>
    </row>
    <row r="147" spans="1:17" s="30" customFormat="1" ht="15" x14ac:dyDescent="0.2">
      <c r="A147" s="64"/>
      <c r="B147" s="61"/>
      <c r="C147" s="29" t="s">
        <v>47</v>
      </c>
      <c r="D147" s="60"/>
      <c r="E147" s="21">
        <f t="shared" si="43"/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</row>
    <row r="148" spans="1:17" s="30" customFormat="1" ht="15" x14ac:dyDescent="0.2">
      <c r="A148" s="65"/>
      <c r="B148" s="62"/>
      <c r="C148" s="29" t="s">
        <v>48</v>
      </c>
      <c r="D148" s="60"/>
      <c r="E148" s="21">
        <f t="shared" si="43"/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</row>
    <row r="149" spans="1:17" s="30" customFormat="1" ht="15" x14ac:dyDescent="0.2">
      <c r="A149" s="63" t="s">
        <v>476</v>
      </c>
      <c r="B149" s="31" t="s">
        <v>83</v>
      </c>
      <c r="C149" s="29" t="s">
        <v>44</v>
      </c>
      <c r="D149" s="60"/>
      <c r="E149" s="21">
        <f t="shared" ref="E149:E153" si="49">SUM(F149:Q149)</f>
        <v>26642.857899999999</v>
      </c>
      <c r="F149" s="21">
        <f>SUM(F150:F153)</f>
        <v>0</v>
      </c>
      <c r="G149" s="21">
        <f>SUM(G150:G153)</f>
        <v>0</v>
      </c>
      <c r="H149" s="21">
        <f t="shared" ref="H149:Q149" si="50">SUM(H150:H153)</f>
        <v>0</v>
      </c>
      <c r="I149" s="21">
        <f t="shared" si="50"/>
        <v>0</v>
      </c>
      <c r="J149" s="21">
        <f t="shared" si="50"/>
        <v>0</v>
      </c>
      <c r="K149" s="21">
        <f t="shared" si="50"/>
        <v>0</v>
      </c>
      <c r="L149" s="21">
        <f t="shared" si="50"/>
        <v>0</v>
      </c>
      <c r="M149" s="21">
        <f t="shared" si="50"/>
        <v>0</v>
      </c>
      <c r="N149" s="21">
        <f t="shared" si="50"/>
        <v>0</v>
      </c>
      <c r="O149" s="21">
        <f t="shared" si="50"/>
        <v>0</v>
      </c>
      <c r="P149" s="21">
        <f t="shared" si="50"/>
        <v>1642.8579</v>
      </c>
      <c r="Q149" s="21">
        <f t="shared" si="50"/>
        <v>25000</v>
      </c>
    </row>
    <row r="150" spans="1:17" s="30" customFormat="1" ht="15" customHeight="1" x14ac:dyDescent="0.2">
      <c r="A150" s="64"/>
      <c r="B150" s="61" t="s">
        <v>426</v>
      </c>
      <c r="C150" s="29" t="s">
        <v>45</v>
      </c>
      <c r="D150" s="60"/>
      <c r="E150" s="21">
        <f t="shared" si="49"/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</row>
    <row r="151" spans="1:17" s="30" customFormat="1" ht="15" x14ac:dyDescent="0.2">
      <c r="A151" s="64"/>
      <c r="B151" s="61"/>
      <c r="C151" s="29" t="s">
        <v>46</v>
      </c>
      <c r="D151" s="60"/>
      <c r="E151" s="21">
        <f t="shared" si="49"/>
        <v>26642.857899999999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1642.8579</v>
      </c>
      <c r="Q151" s="20">
        <v>25000</v>
      </c>
    </row>
    <row r="152" spans="1:17" s="30" customFormat="1" ht="15" x14ac:dyDescent="0.2">
      <c r="A152" s="64"/>
      <c r="B152" s="61"/>
      <c r="C152" s="29" t="s">
        <v>47</v>
      </c>
      <c r="D152" s="60"/>
      <c r="E152" s="21">
        <f t="shared" si="49"/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</row>
    <row r="153" spans="1:17" s="30" customFormat="1" ht="15" x14ac:dyDescent="0.2">
      <c r="A153" s="65"/>
      <c r="B153" s="62"/>
      <c r="C153" s="29" t="s">
        <v>48</v>
      </c>
      <c r="D153" s="60"/>
      <c r="E153" s="21">
        <f t="shared" si="49"/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</row>
    <row r="154" spans="1:17" s="30" customFormat="1" ht="15" x14ac:dyDescent="0.2">
      <c r="A154" s="63" t="s">
        <v>477</v>
      </c>
      <c r="B154" s="31" t="s">
        <v>85</v>
      </c>
      <c r="C154" s="29" t="s">
        <v>44</v>
      </c>
      <c r="D154" s="60"/>
      <c r="E154" s="21">
        <f t="shared" si="43"/>
        <v>451844.2634</v>
      </c>
      <c r="F154" s="21">
        <f>SUM(F155:F158)</f>
        <v>0</v>
      </c>
      <c r="G154" s="21">
        <f>SUM(G155:G158)</f>
        <v>0</v>
      </c>
      <c r="H154" s="21">
        <f t="shared" ref="H154:Q154" si="51">SUM(H155:H158)</f>
        <v>0</v>
      </c>
      <c r="I154" s="21">
        <f t="shared" si="51"/>
        <v>0</v>
      </c>
      <c r="J154" s="21">
        <f t="shared" si="51"/>
        <v>1543.4</v>
      </c>
      <c r="K154" s="21">
        <f t="shared" si="51"/>
        <v>150783.90002</v>
      </c>
      <c r="L154" s="21">
        <f t="shared" si="51"/>
        <v>299516.96337999997</v>
      </c>
      <c r="M154" s="21">
        <f t="shared" si="51"/>
        <v>0</v>
      </c>
      <c r="N154" s="21">
        <f t="shared" si="51"/>
        <v>0</v>
      </c>
      <c r="O154" s="21">
        <f t="shared" si="51"/>
        <v>0</v>
      </c>
      <c r="P154" s="21">
        <f t="shared" si="51"/>
        <v>0</v>
      </c>
      <c r="Q154" s="21">
        <f t="shared" si="51"/>
        <v>0</v>
      </c>
    </row>
    <row r="155" spans="1:17" s="30" customFormat="1" ht="15" x14ac:dyDescent="0.2">
      <c r="A155" s="64"/>
      <c r="B155" s="61" t="s">
        <v>84</v>
      </c>
      <c r="C155" s="29" t="s">
        <v>45</v>
      </c>
      <c r="D155" s="60"/>
      <c r="E155" s="21">
        <f t="shared" si="43"/>
        <v>361165.989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150000</v>
      </c>
      <c r="L155" s="20">
        <v>211165.989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</row>
    <row r="156" spans="1:17" s="30" customFormat="1" ht="15" x14ac:dyDescent="0.2">
      <c r="A156" s="64"/>
      <c r="B156" s="61"/>
      <c r="C156" s="29" t="s">
        <v>46</v>
      </c>
      <c r="D156" s="60"/>
      <c r="E156" s="21">
        <f t="shared" si="43"/>
        <v>90678.274399999995</v>
      </c>
      <c r="F156" s="20">
        <v>0</v>
      </c>
      <c r="G156" s="20">
        <v>0</v>
      </c>
      <c r="H156" s="20">
        <v>0</v>
      </c>
      <c r="I156" s="20">
        <v>0</v>
      </c>
      <c r="J156" s="20">
        <v>1543.4</v>
      </c>
      <c r="K156" s="20">
        <v>783.90002000000004</v>
      </c>
      <c r="L156" s="20">
        <v>88350.97438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</row>
    <row r="157" spans="1:17" s="30" customFormat="1" ht="15" x14ac:dyDescent="0.2">
      <c r="A157" s="64"/>
      <c r="B157" s="61"/>
      <c r="C157" s="29" t="s">
        <v>47</v>
      </c>
      <c r="D157" s="60"/>
      <c r="E157" s="21">
        <f t="shared" si="43"/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</row>
    <row r="158" spans="1:17" s="30" customFormat="1" ht="15" x14ac:dyDescent="0.2">
      <c r="A158" s="65"/>
      <c r="B158" s="62"/>
      <c r="C158" s="29" t="s">
        <v>48</v>
      </c>
      <c r="D158" s="60"/>
      <c r="E158" s="21">
        <f t="shared" si="43"/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</row>
    <row r="159" spans="1:17" s="30" customFormat="1" ht="15" x14ac:dyDescent="0.2">
      <c r="A159" s="63" t="s">
        <v>478</v>
      </c>
      <c r="B159" s="31" t="s">
        <v>86</v>
      </c>
      <c r="C159" s="29" t="s">
        <v>44</v>
      </c>
      <c r="D159" s="60"/>
      <c r="E159" s="21">
        <f t="shared" si="43"/>
        <v>22121.614239999999</v>
      </c>
      <c r="F159" s="21">
        <f>SUM(F160:F163)</f>
        <v>0</v>
      </c>
      <c r="G159" s="21">
        <f>SUM(G160:G163)</f>
        <v>0</v>
      </c>
      <c r="H159" s="21">
        <f t="shared" ref="H159:Q159" si="52">SUM(H160:H163)</f>
        <v>0</v>
      </c>
      <c r="I159" s="21">
        <f t="shared" si="52"/>
        <v>0</v>
      </c>
      <c r="J159" s="21">
        <f t="shared" si="52"/>
        <v>0</v>
      </c>
      <c r="K159" s="21">
        <f t="shared" si="52"/>
        <v>0</v>
      </c>
      <c r="L159" s="21">
        <f t="shared" si="52"/>
        <v>0</v>
      </c>
      <c r="M159" s="21">
        <f t="shared" si="52"/>
        <v>9309.32</v>
      </c>
      <c r="N159" s="21">
        <f t="shared" si="52"/>
        <v>12812.294239999999</v>
      </c>
      <c r="O159" s="21">
        <f t="shared" si="52"/>
        <v>0</v>
      </c>
      <c r="P159" s="21">
        <f t="shared" si="52"/>
        <v>0</v>
      </c>
      <c r="Q159" s="21">
        <f t="shared" si="52"/>
        <v>0</v>
      </c>
    </row>
    <row r="160" spans="1:17" s="30" customFormat="1" ht="15" x14ac:dyDescent="0.2">
      <c r="A160" s="64"/>
      <c r="B160" s="61" t="s">
        <v>409</v>
      </c>
      <c r="C160" s="29" t="s">
        <v>45</v>
      </c>
      <c r="D160" s="60"/>
      <c r="E160" s="21">
        <f t="shared" si="43"/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</row>
    <row r="161" spans="1:17" s="30" customFormat="1" ht="17.25" customHeight="1" x14ac:dyDescent="0.2">
      <c r="A161" s="64"/>
      <c r="B161" s="61"/>
      <c r="C161" s="29" t="s">
        <v>46</v>
      </c>
      <c r="D161" s="60"/>
      <c r="E161" s="21">
        <f t="shared" si="43"/>
        <v>22121.614239999999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9309.32</v>
      </c>
      <c r="N161" s="20">
        <f>23185.636-10373.34176</f>
        <v>12812.294239999999</v>
      </c>
      <c r="O161" s="20">
        <v>0</v>
      </c>
      <c r="P161" s="20">
        <v>0</v>
      </c>
      <c r="Q161" s="20">
        <v>0</v>
      </c>
    </row>
    <row r="162" spans="1:17" s="30" customFormat="1" ht="17.25" customHeight="1" x14ac:dyDescent="0.2">
      <c r="A162" s="64"/>
      <c r="B162" s="61"/>
      <c r="C162" s="29" t="s">
        <v>47</v>
      </c>
      <c r="D162" s="60"/>
      <c r="E162" s="21">
        <f t="shared" si="43"/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</row>
    <row r="163" spans="1:17" s="30" customFormat="1" ht="18" customHeight="1" x14ac:dyDescent="0.2">
      <c r="A163" s="65"/>
      <c r="B163" s="62"/>
      <c r="C163" s="29" t="s">
        <v>48</v>
      </c>
      <c r="D163" s="60"/>
      <c r="E163" s="21">
        <f t="shared" si="43"/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</row>
    <row r="164" spans="1:17" s="30" customFormat="1" ht="18" customHeight="1" x14ac:dyDescent="0.2">
      <c r="A164" s="63" t="s">
        <v>479</v>
      </c>
      <c r="B164" s="31" t="s">
        <v>88</v>
      </c>
      <c r="C164" s="29" t="s">
        <v>44</v>
      </c>
      <c r="D164" s="60"/>
      <c r="E164" s="21">
        <f t="shared" ref="E164:E168" si="53">SUM(F164:Q164)</f>
        <v>31100</v>
      </c>
      <c r="F164" s="21">
        <f>SUM(F165:F168)</f>
        <v>0</v>
      </c>
      <c r="G164" s="21">
        <f>SUM(G165:G168)</f>
        <v>0</v>
      </c>
      <c r="H164" s="21">
        <f t="shared" ref="H164:Q164" si="54">SUM(H165:H168)</f>
        <v>0</v>
      </c>
      <c r="I164" s="21">
        <f t="shared" si="54"/>
        <v>0</v>
      </c>
      <c r="J164" s="21">
        <f t="shared" si="54"/>
        <v>0</v>
      </c>
      <c r="K164" s="21">
        <f t="shared" si="54"/>
        <v>0</v>
      </c>
      <c r="L164" s="21">
        <f t="shared" si="54"/>
        <v>0</v>
      </c>
      <c r="M164" s="21">
        <f t="shared" si="54"/>
        <v>0</v>
      </c>
      <c r="N164" s="21">
        <f t="shared" si="54"/>
        <v>0</v>
      </c>
      <c r="O164" s="21">
        <f t="shared" si="54"/>
        <v>5000</v>
      </c>
      <c r="P164" s="21">
        <f t="shared" si="54"/>
        <v>2000</v>
      </c>
      <c r="Q164" s="21">
        <f t="shared" si="54"/>
        <v>24100</v>
      </c>
    </row>
    <row r="165" spans="1:17" s="30" customFormat="1" ht="18" customHeight="1" x14ac:dyDescent="0.2">
      <c r="A165" s="64"/>
      <c r="B165" s="61" t="s">
        <v>425</v>
      </c>
      <c r="C165" s="29" t="s">
        <v>45</v>
      </c>
      <c r="D165" s="60"/>
      <c r="E165" s="21">
        <f t="shared" si="53"/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</row>
    <row r="166" spans="1:17" s="30" customFormat="1" ht="18" customHeight="1" x14ac:dyDescent="0.2">
      <c r="A166" s="64"/>
      <c r="B166" s="61"/>
      <c r="C166" s="29" t="s">
        <v>46</v>
      </c>
      <c r="D166" s="60"/>
      <c r="E166" s="21">
        <f t="shared" si="53"/>
        <v>31100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5000</v>
      </c>
      <c r="P166" s="20">
        <v>2000</v>
      </c>
      <c r="Q166" s="20">
        <v>24100</v>
      </c>
    </row>
    <row r="167" spans="1:17" s="30" customFormat="1" ht="18" customHeight="1" x14ac:dyDescent="0.2">
      <c r="A167" s="64"/>
      <c r="B167" s="61"/>
      <c r="C167" s="29" t="s">
        <v>47</v>
      </c>
      <c r="D167" s="60"/>
      <c r="E167" s="21">
        <f t="shared" si="53"/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</row>
    <row r="168" spans="1:17" s="30" customFormat="1" ht="18" customHeight="1" x14ac:dyDescent="0.2">
      <c r="A168" s="65"/>
      <c r="B168" s="62"/>
      <c r="C168" s="29" t="s">
        <v>48</v>
      </c>
      <c r="D168" s="60"/>
      <c r="E168" s="21">
        <f t="shared" si="53"/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</row>
    <row r="169" spans="1:17" s="30" customFormat="1" ht="15" x14ac:dyDescent="0.2">
      <c r="A169" s="63" t="s">
        <v>480</v>
      </c>
      <c r="B169" s="31" t="s">
        <v>90</v>
      </c>
      <c r="C169" s="29" t="s">
        <v>44</v>
      </c>
      <c r="D169" s="60"/>
      <c r="E169" s="21">
        <f t="shared" si="43"/>
        <v>6758.5871200000001</v>
      </c>
      <c r="F169" s="21">
        <f>SUM(F170:F173)</f>
        <v>0</v>
      </c>
      <c r="G169" s="21">
        <f>SUM(G170:G173)</f>
        <v>0</v>
      </c>
      <c r="H169" s="21">
        <f t="shared" ref="H169:Q169" si="55">SUM(H170:H173)</f>
        <v>0</v>
      </c>
      <c r="I169" s="21">
        <f t="shared" si="55"/>
        <v>0</v>
      </c>
      <c r="J169" s="21">
        <f t="shared" si="55"/>
        <v>0</v>
      </c>
      <c r="K169" s="21">
        <f t="shared" si="55"/>
        <v>0</v>
      </c>
      <c r="L169" s="21">
        <f t="shared" si="55"/>
        <v>0</v>
      </c>
      <c r="M169" s="21">
        <f t="shared" si="55"/>
        <v>6758.5871200000001</v>
      </c>
      <c r="N169" s="21">
        <f t="shared" si="55"/>
        <v>0</v>
      </c>
      <c r="O169" s="21">
        <f t="shared" si="55"/>
        <v>0</v>
      </c>
      <c r="P169" s="21">
        <f t="shared" si="55"/>
        <v>0</v>
      </c>
      <c r="Q169" s="21">
        <f t="shared" si="55"/>
        <v>0</v>
      </c>
    </row>
    <row r="170" spans="1:17" s="30" customFormat="1" ht="15" x14ac:dyDescent="0.2">
      <c r="A170" s="64"/>
      <c r="B170" s="61" t="s">
        <v>87</v>
      </c>
      <c r="C170" s="29" t="s">
        <v>45</v>
      </c>
      <c r="D170" s="60"/>
      <c r="E170" s="21">
        <f t="shared" si="43"/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</row>
    <row r="171" spans="1:17" s="30" customFormat="1" ht="15" x14ac:dyDescent="0.2">
      <c r="A171" s="64"/>
      <c r="B171" s="61"/>
      <c r="C171" s="29" t="s">
        <v>46</v>
      </c>
      <c r="D171" s="60"/>
      <c r="E171" s="21">
        <f t="shared" si="43"/>
        <v>6758.5871200000001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6758.5871200000001</v>
      </c>
      <c r="N171" s="20">
        <v>0</v>
      </c>
      <c r="O171" s="20">
        <v>0</v>
      </c>
      <c r="P171" s="20">
        <v>0</v>
      </c>
      <c r="Q171" s="20">
        <v>0</v>
      </c>
    </row>
    <row r="172" spans="1:17" s="30" customFormat="1" ht="15" x14ac:dyDescent="0.2">
      <c r="A172" s="64"/>
      <c r="B172" s="61"/>
      <c r="C172" s="29" t="s">
        <v>47</v>
      </c>
      <c r="D172" s="60"/>
      <c r="E172" s="21">
        <f t="shared" si="43"/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</row>
    <row r="173" spans="1:17" s="30" customFormat="1" ht="15" x14ac:dyDescent="0.2">
      <c r="A173" s="65"/>
      <c r="B173" s="62"/>
      <c r="C173" s="29" t="s">
        <v>48</v>
      </c>
      <c r="D173" s="60"/>
      <c r="E173" s="21">
        <f t="shared" si="43"/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</row>
    <row r="174" spans="1:17" s="30" customFormat="1" ht="15" x14ac:dyDescent="0.2">
      <c r="A174" s="63" t="s">
        <v>481</v>
      </c>
      <c r="B174" s="31" t="s">
        <v>91</v>
      </c>
      <c r="C174" s="29" t="s">
        <v>44</v>
      </c>
      <c r="D174" s="60"/>
      <c r="E174" s="21">
        <f t="shared" si="43"/>
        <v>11320.19353</v>
      </c>
      <c r="F174" s="21">
        <f>SUM(F175:F178)</f>
        <v>0</v>
      </c>
      <c r="G174" s="21">
        <f>SUM(G175:G178)</f>
        <v>0</v>
      </c>
      <c r="H174" s="21">
        <f t="shared" ref="H174:Q174" si="56">SUM(H175:H178)</f>
        <v>11320.19353</v>
      </c>
      <c r="I174" s="21">
        <f t="shared" si="56"/>
        <v>0</v>
      </c>
      <c r="J174" s="21">
        <f t="shared" si="56"/>
        <v>0</v>
      </c>
      <c r="K174" s="21">
        <f t="shared" si="56"/>
        <v>0</v>
      </c>
      <c r="L174" s="21">
        <f t="shared" si="56"/>
        <v>0</v>
      </c>
      <c r="M174" s="21">
        <f t="shared" si="56"/>
        <v>0</v>
      </c>
      <c r="N174" s="21">
        <f t="shared" si="56"/>
        <v>0</v>
      </c>
      <c r="O174" s="21">
        <f t="shared" si="56"/>
        <v>0</v>
      </c>
      <c r="P174" s="21">
        <f t="shared" si="56"/>
        <v>0</v>
      </c>
      <c r="Q174" s="21">
        <f t="shared" si="56"/>
        <v>0</v>
      </c>
    </row>
    <row r="175" spans="1:17" s="30" customFormat="1" ht="15" x14ac:dyDescent="0.2">
      <c r="A175" s="64"/>
      <c r="B175" s="61" t="s">
        <v>89</v>
      </c>
      <c r="C175" s="29" t="s">
        <v>45</v>
      </c>
      <c r="D175" s="60"/>
      <c r="E175" s="21">
        <f t="shared" si="43"/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</row>
    <row r="176" spans="1:17" s="30" customFormat="1" ht="15" x14ac:dyDescent="0.2">
      <c r="A176" s="64"/>
      <c r="B176" s="61"/>
      <c r="C176" s="29" t="s">
        <v>46</v>
      </c>
      <c r="D176" s="60"/>
      <c r="E176" s="21">
        <f t="shared" si="43"/>
        <v>11320.19353</v>
      </c>
      <c r="F176" s="20">
        <v>0</v>
      </c>
      <c r="G176" s="20">
        <v>0</v>
      </c>
      <c r="H176" s="20">
        <v>11320.19353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</row>
    <row r="177" spans="1:17" s="30" customFormat="1" ht="15" x14ac:dyDescent="0.2">
      <c r="A177" s="64"/>
      <c r="B177" s="61"/>
      <c r="C177" s="29" t="s">
        <v>47</v>
      </c>
      <c r="D177" s="60"/>
      <c r="E177" s="21">
        <f t="shared" si="43"/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</row>
    <row r="178" spans="1:17" s="30" customFormat="1" ht="15" x14ac:dyDescent="0.2">
      <c r="A178" s="65"/>
      <c r="B178" s="62"/>
      <c r="C178" s="29" t="s">
        <v>48</v>
      </c>
      <c r="D178" s="60"/>
      <c r="E178" s="21">
        <f t="shared" si="43"/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</row>
    <row r="179" spans="1:17" s="30" customFormat="1" ht="15" customHeight="1" x14ac:dyDescent="0.2">
      <c r="A179" s="63" t="s">
        <v>482</v>
      </c>
      <c r="B179" s="31" t="s">
        <v>93</v>
      </c>
      <c r="C179" s="29" t="s">
        <v>44</v>
      </c>
      <c r="D179" s="60"/>
      <c r="E179" s="21">
        <f t="shared" si="43"/>
        <v>657490.30625999998</v>
      </c>
      <c r="F179" s="21">
        <f>SUM(F180:F183)</f>
        <v>0</v>
      </c>
      <c r="G179" s="21">
        <f>SUM(G180:G183)</f>
        <v>0</v>
      </c>
      <c r="H179" s="21">
        <f t="shared" ref="H179:Q179" si="57">SUM(H180:H183)</f>
        <v>0</v>
      </c>
      <c r="I179" s="21">
        <f>SUM(I180:I183)</f>
        <v>35465.953260000002</v>
      </c>
      <c r="J179" s="21">
        <f>SUM(J180:J183)</f>
        <v>622024.353</v>
      </c>
      <c r="K179" s="21">
        <f t="shared" si="57"/>
        <v>0</v>
      </c>
      <c r="L179" s="21">
        <f t="shared" si="57"/>
        <v>0</v>
      </c>
      <c r="M179" s="21">
        <f t="shared" si="57"/>
        <v>0</v>
      </c>
      <c r="N179" s="21">
        <f t="shared" si="57"/>
        <v>0</v>
      </c>
      <c r="O179" s="21">
        <f t="shared" si="57"/>
        <v>0</v>
      </c>
      <c r="P179" s="21">
        <f t="shared" si="57"/>
        <v>0</v>
      </c>
      <c r="Q179" s="21">
        <f t="shared" si="57"/>
        <v>0</v>
      </c>
    </row>
    <row r="180" spans="1:17" s="30" customFormat="1" ht="15" x14ac:dyDescent="0.2">
      <c r="A180" s="64"/>
      <c r="B180" s="61" t="s">
        <v>65</v>
      </c>
      <c r="C180" s="29" t="s">
        <v>45</v>
      </c>
      <c r="D180" s="60"/>
      <c r="E180" s="21">
        <f t="shared" si="43"/>
        <v>589652.53</v>
      </c>
      <c r="F180" s="20">
        <v>0</v>
      </c>
      <c r="G180" s="20">
        <v>0</v>
      </c>
      <c r="H180" s="20">
        <v>0</v>
      </c>
      <c r="I180" s="20">
        <v>0</v>
      </c>
      <c r="J180" s="20">
        <v>589652.53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</row>
    <row r="181" spans="1:17" s="30" customFormat="1" ht="15" x14ac:dyDescent="0.2">
      <c r="A181" s="64"/>
      <c r="B181" s="61"/>
      <c r="C181" s="29" t="s">
        <v>46</v>
      </c>
      <c r="D181" s="60"/>
      <c r="E181" s="21">
        <f t="shared" si="43"/>
        <v>67837.776259999999</v>
      </c>
      <c r="F181" s="20">
        <v>0</v>
      </c>
      <c r="G181" s="20">
        <v>0</v>
      </c>
      <c r="H181" s="20">
        <v>0</v>
      </c>
      <c r="I181" s="20">
        <v>35465.953260000002</v>
      </c>
      <c r="J181" s="20">
        <v>32371.823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</row>
    <row r="182" spans="1:17" s="30" customFormat="1" ht="15" x14ac:dyDescent="0.2">
      <c r="A182" s="64"/>
      <c r="B182" s="61"/>
      <c r="C182" s="29" t="s">
        <v>47</v>
      </c>
      <c r="D182" s="60"/>
      <c r="E182" s="21">
        <f t="shared" si="43"/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</row>
    <row r="183" spans="1:17" s="30" customFormat="1" ht="15" x14ac:dyDescent="0.2">
      <c r="A183" s="65"/>
      <c r="B183" s="62"/>
      <c r="C183" s="29" t="s">
        <v>48</v>
      </c>
      <c r="D183" s="60"/>
      <c r="E183" s="21">
        <f t="shared" si="43"/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</row>
    <row r="184" spans="1:17" s="30" customFormat="1" ht="15" x14ac:dyDescent="0.2">
      <c r="A184" s="63" t="s">
        <v>483</v>
      </c>
      <c r="B184" s="31" t="s">
        <v>95</v>
      </c>
      <c r="C184" s="29" t="s">
        <v>44</v>
      </c>
      <c r="D184" s="60"/>
      <c r="E184" s="21">
        <f t="shared" si="43"/>
        <v>13397.877</v>
      </c>
      <c r="F184" s="21">
        <f>SUM(F185:F188)</f>
        <v>0</v>
      </c>
      <c r="G184" s="21">
        <f>SUM(G185:G188)</f>
        <v>0</v>
      </c>
      <c r="H184" s="21">
        <f t="shared" ref="H184:Q184" si="58">SUM(H185:H188)</f>
        <v>0</v>
      </c>
      <c r="I184" s="21">
        <f t="shared" si="58"/>
        <v>13186.67398</v>
      </c>
      <c r="J184" s="21">
        <f t="shared" si="58"/>
        <v>211.20302000000001</v>
      </c>
      <c r="K184" s="21">
        <f t="shared" si="58"/>
        <v>0</v>
      </c>
      <c r="L184" s="21">
        <f t="shared" si="58"/>
        <v>0</v>
      </c>
      <c r="M184" s="21">
        <f t="shared" si="58"/>
        <v>0</v>
      </c>
      <c r="N184" s="21">
        <f t="shared" si="58"/>
        <v>0</v>
      </c>
      <c r="O184" s="21">
        <f t="shared" si="58"/>
        <v>0</v>
      </c>
      <c r="P184" s="21">
        <f t="shared" si="58"/>
        <v>0</v>
      </c>
      <c r="Q184" s="21">
        <f t="shared" si="58"/>
        <v>0</v>
      </c>
    </row>
    <row r="185" spans="1:17" s="30" customFormat="1" ht="15" x14ac:dyDescent="0.2">
      <c r="A185" s="64"/>
      <c r="B185" s="61" t="s">
        <v>92</v>
      </c>
      <c r="C185" s="29" t="s">
        <v>45</v>
      </c>
      <c r="D185" s="60"/>
      <c r="E185" s="21">
        <f t="shared" si="43"/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</row>
    <row r="186" spans="1:17" s="30" customFormat="1" ht="15" x14ac:dyDescent="0.2">
      <c r="A186" s="64"/>
      <c r="B186" s="61"/>
      <c r="C186" s="29" t="s">
        <v>46</v>
      </c>
      <c r="D186" s="60"/>
      <c r="E186" s="21">
        <f t="shared" si="43"/>
        <v>13397.877</v>
      </c>
      <c r="F186" s="20">
        <v>0</v>
      </c>
      <c r="G186" s="20">
        <v>0</v>
      </c>
      <c r="H186" s="20">
        <v>0</v>
      </c>
      <c r="I186" s="20">
        <v>13186.67398</v>
      </c>
      <c r="J186" s="20">
        <v>211.20302000000001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</row>
    <row r="187" spans="1:17" s="30" customFormat="1" ht="15" x14ac:dyDescent="0.2">
      <c r="A187" s="64"/>
      <c r="B187" s="61"/>
      <c r="C187" s="29" t="s">
        <v>47</v>
      </c>
      <c r="D187" s="60"/>
      <c r="E187" s="21">
        <f t="shared" si="43"/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</row>
    <row r="188" spans="1:17" s="30" customFormat="1" ht="15" x14ac:dyDescent="0.2">
      <c r="A188" s="65"/>
      <c r="B188" s="62"/>
      <c r="C188" s="29" t="s">
        <v>48</v>
      </c>
      <c r="D188" s="60"/>
      <c r="E188" s="21">
        <f t="shared" si="43"/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</row>
    <row r="189" spans="1:17" s="30" customFormat="1" ht="15" x14ac:dyDescent="0.2">
      <c r="A189" s="63" t="s">
        <v>484</v>
      </c>
      <c r="B189" s="31" t="s">
        <v>97</v>
      </c>
      <c r="C189" s="29" t="s">
        <v>44</v>
      </c>
      <c r="D189" s="60"/>
      <c r="E189" s="21">
        <f>SUM(F189:Q189)</f>
        <v>13170.177</v>
      </c>
      <c r="F189" s="21">
        <f>SUM(F190:F193)</f>
        <v>0</v>
      </c>
      <c r="G189" s="21">
        <f>SUM(G190:G193)</f>
        <v>0</v>
      </c>
      <c r="H189" s="21">
        <f t="shared" ref="H189:Q189" si="59">SUM(H190:H193)</f>
        <v>0</v>
      </c>
      <c r="I189" s="21">
        <f t="shared" si="59"/>
        <v>12974.442349999999</v>
      </c>
      <c r="J189" s="21">
        <f t="shared" si="59"/>
        <v>195.73464999999999</v>
      </c>
      <c r="K189" s="21">
        <f t="shared" si="59"/>
        <v>0</v>
      </c>
      <c r="L189" s="21">
        <f t="shared" si="59"/>
        <v>0</v>
      </c>
      <c r="M189" s="21">
        <f t="shared" si="59"/>
        <v>0</v>
      </c>
      <c r="N189" s="21">
        <f t="shared" si="59"/>
        <v>0</v>
      </c>
      <c r="O189" s="21">
        <f t="shared" si="59"/>
        <v>0</v>
      </c>
      <c r="P189" s="21">
        <f t="shared" si="59"/>
        <v>0</v>
      </c>
      <c r="Q189" s="21">
        <f t="shared" si="59"/>
        <v>0</v>
      </c>
    </row>
    <row r="190" spans="1:17" s="30" customFormat="1" ht="15" x14ac:dyDescent="0.2">
      <c r="A190" s="64"/>
      <c r="B190" s="61" t="s">
        <v>94</v>
      </c>
      <c r="C190" s="29" t="s">
        <v>45</v>
      </c>
      <c r="D190" s="60"/>
      <c r="E190" s="21">
        <f>SUM(F190:Q190)</f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</row>
    <row r="191" spans="1:17" s="30" customFormat="1" ht="15" x14ac:dyDescent="0.2">
      <c r="A191" s="64"/>
      <c r="B191" s="61"/>
      <c r="C191" s="29" t="s">
        <v>46</v>
      </c>
      <c r="D191" s="60"/>
      <c r="E191" s="21">
        <f>SUM(F191:Q191)</f>
        <v>13170.177</v>
      </c>
      <c r="F191" s="20">
        <v>0</v>
      </c>
      <c r="G191" s="20">
        <v>0</v>
      </c>
      <c r="H191" s="20">
        <v>0</v>
      </c>
      <c r="I191" s="20">
        <v>12974.442349999999</v>
      </c>
      <c r="J191" s="20">
        <v>195.73464999999999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</row>
    <row r="192" spans="1:17" s="30" customFormat="1" ht="15" x14ac:dyDescent="0.2">
      <c r="A192" s="64"/>
      <c r="B192" s="61"/>
      <c r="C192" s="29" t="s">
        <v>47</v>
      </c>
      <c r="D192" s="60"/>
      <c r="E192" s="21">
        <f>SUM(F192:Q192)</f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</row>
    <row r="193" spans="1:17" s="30" customFormat="1" ht="15" x14ac:dyDescent="0.2">
      <c r="A193" s="65"/>
      <c r="B193" s="62"/>
      <c r="C193" s="29" t="s">
        <v>48</v>
      </c>
      <c r="D193" s="60"/>
      <c r="E193" s="21">
        <f>SUM(F193:Q193)</f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</row>
    <row r="194" spans="1:17" s="30" customFormat="1" ht="15" x14ac:dyDescent="0.2">
      <c r="A194" s="63" t="s">
        <v>485</v>
      </c>
      <c r="B194" s="31" t="s">
        <v>99</v>
      </c>
      <c r="C194" s="29" t="s">
        <v>44</v>
      </c>
      <c r="D194" s="60"/>
      <c r="E194" s="21">
        <f t="shared" si="43"/>
        <v>995149.61060000001</v>
      </c>
      <c r="F194" s="21">
        <f>SUM(F195:F198)</f>
        <v>0</v>
      </c>
      <c r="G194" s="21">
        <f>SUM(G195:G198)</f>
        <v>0</v>
      </c>
      <c r="H194" s="21">
        <f t="shared" ref="H194:Q194" si="60">SUM(H195:H198)</f>
        <v>0</v>
      </c>
      <c r="I194" s="21">
        <f t="shared" si="60"/>
        <v>0</v>
      </c>
      <c r="J194" s="21">
        <f t="shared" si="60"/>
        <v>0</v>
      </c>
      <c r="K194" s="21">
        <f t="shared" si="60"/>
        <v>51000</v>
      </c>
      <c r="L194" s="21">
        <f t="shared" si="60"/>
        <v>301646.52600000001</v>
      </c>
      <c r="M194" s="21">
        <f t="shared" si="60"/>
        <v>642503.08459999994</v>
      </c>
      <c r="N194" s="21">
        <f t="shared" si="60"/>
        <v>0</v>
      </c>
      <c r="O194" s="21">
        <f t="shared" si="60"/>
        <v>0</v>
      </c>
      <c r="P194" s="21">
        <f t="shared" si="60"/>
        <v>0</v>
      </c>
      <c r="Q194" s="21">
        <f t="shared" si="60"/>
        <v>0</v>
      </c>
    </row>
    <row r="195" spans="1:17" s="30" customFormat="1" ht="15" x14ac:dyDescent="0.2">
      <c r="A195" s="64"/>
      <c r="B195" s="61" t="s">
        <v>96</v>
      </c>
      <c r="C195" s="29" t="s">
        <v>45</v>
      </c>
      <c r="D195" s="60"/>
      <c r="E195" s="21">
        <f t="shared" si="43"/>
        <v>953204.12199999997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50000</v>
      </c>
      <c r="L195" s="20">
        <v>300000</v>
      </c>
      <c r="M195" s="20">
        <v>603204.12199999997</v>
      </c>
      <c r="N195" s="20">
        <v>0</v>
      </c>
      <c r="O195" s="20">
        <v>0</v>
      </c>
      <c r="P195" s="20">
        <v>0</v>
      </c>
      <c r="Q195" s="20">
        <v>0</v>
      </c>
    </row>
    <row r="196" spans="1:17" s="30" customFormat="1" ht="15" x14ac:dyDescent="0.2">
      <c r="A196" s="64"/>
      <c r="B196" s="61"/>
      <c r="C196" s="29" t="s">
        <v>46</v>
      </c>
      <c r="D196" s="60"/>
      <c r="E196" s="21">
        <f t="shared" si="43"/>
        <v>41945.488599999997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1000</v>
      </c>
      <c r="L196" s="20">
        <v>1646.5260000000001</v>
      </c>
      <c r="M196" s="20">
        <v>39298.962599999999</v>
      </c>
      <c r="N196" s="20">
        <v>0</v>
      </c>
      <c r="O196" s="20">
        <v>0</v>
      </c>
      <c r="P196" s="20">
        <v>0</v>
      </c>
      <c r="Q196" s="20">
        <v>0</v>
      </c>
    </row>
    <row r="197" spans="1:17" s="30" customFormat="1" ht="15" x14ac:dyDescent="0.2">
      <c r="A197" s="64"/>
      <c r="B197" s="61"/>
      <c r="C197" s="29" t="s">
        <v>47</v>
      </c>
      <c r="D197" s="60"/>
      <c r="E197" s="21">
        <f t="shared" si="43"/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</row>
    <row r="198" spans="1:17" s="30" customFormat="1" ht="15" x14ac:dyDescent="0.2">
      <c r="A198" s="65"/>
      <c r="B198" s="62"/>
      <c r="C198" s="29" t="s">
        <v>48</v>
      </c>
      <c r="D198" s="60"/>
      <c r="E198" s="21">
        <f t="shared" si="43"/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</row>
    <row r="199" spans="1:17" s="30" customFormat="1" ht="15" x14ac:dyDescent="0.2">
      <c r="A199" s="72" t="s">
        <v>486</v>
      </c>
      <c r="B199" s="31" t="s">
        <v>101</v>
      </c>
      <c r="C199" s="29" t="s">
        <v>44</v>
      </c>
      <c r="D199" s="60"/>
      <c r="E199" s="21">
        <f t="shared" si="43"/>
        <v>888554.75168999995</v>
      </c>
      <c r="F199" s="21">
        <f>SUM(F200:F203)</f>
        <v>0</v>
      </c>
      <c r="G199" s="21">
        <f>SUM(G200:G203)</f>
        <v>0</v>
      </c>
      <c r="H199" s="21">
        <f t="shared" ref="H199:Q199" si="61">SUM(H200:H203)</f>
        <v>0</v>
      </c>
      <c r="I199" s="21">
        <f t="shared" si="61"/>
        <v>0</v>
      </c>
      <c r="J199" s="21">
        <f t="shared" si="61"/>
        <v>0</v>
      </c>
      <c r="K199" s="21">
        <f t="shared" si="61"/>
        <v>51000</v>
      </c>
      <c r="L199" s="21">
        <f t="shared" si="61"/>
        <v>300883.13728000002</v>
      </c>
      <c r="M199" s="21">
        <f t="shared" si="61"/>
        <v>536671.61441000004</v>
      </c>
      <c r="N199" s="21">
        <f t="shared" si="61"/>
        <v>0</v>
      </c>
      <c r="O199" s="21">
        <f t="shared" si="61"/>
        <v>0</v>
      </c>
      <c r="P199" s="21">
        <f t="shared" si="61"/>
        <v>0</v>
      </c>
      <c r="Q199" s="21">
        <f t="shared" si="61"/>
        <v>0</v>
      </c>
    </row>
    <row r="200" spans="1:17" s="30" customFormat="1" ht="15" x14ac:dyDescent="0.2">
      <c r="A200" s="73"/>
      <c r="B200" s="61" t="s">
        <v>98</v>
      </c>
      <c r="C200" s="29" t="s">
        <v>45</v>
      </c>
      <c r="D200" s="60"/>
      <c r="E200" s="21">
        <f t="shared" si="43"/>
        <v>855627.68700000003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50000</v>
      </c>
      <c r="L200" s="20">
        <v>300000</v>
      </c>
      <c r="M200" s="20">
        <v>505627.68699999998</v>
      </c>
      <c r="N200" s="20">
        <v>0</v>
      </c>
      <c r="O200" s="20">
        <v>0</v>
      </c>
      <c r="P200" s="20">
        <v>0</v>
      </c>
      <c r="Q200" s="20">
        <v>0</v>
      </c>
    </row>
    <row r="201" spans="1:17" s="30" customFormat="1" ht="15" x14ac:dyDescent="0.2">
      <c r="A201" s="73"/>
      <c r="B201" s="61"/>
      <c r="C201" s="29" t="s">
        <v>46</v>
      </c>
      <c r="D201" s="60"/>
      <c r="E201" s="21">
        <f t="shared" si="43"/>
        <v>32927.064689999999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1000</v>
      </c>
      <c r="L201" s="20">
        <v>883.13728000000003</v>
      </c>
      <c r="M201" s="20">
        <v>31043.92741</v>
      </c>
      <c r="N201" s="20">
        <v>0</v>
      </c>
      <c r="O201" s="20">
        <v>0</v>
      </c>
      <c r="P201" s="20">
        <v>0</v>
      </c>
      <c r="Q201" s="20">
        <v>0</v>
      </c>
    </row>
    <row r="202" spans="1:17" s="30" customFormat="1" ht="15" x14ac:dyDescent="0.2">
      <c r="A202" s="73"/>
      <c r="B202" s="61"/>
      <c r="C202" s="29" t="s">
        <v>47</v>
      </c>
      <c r="D202" s="60"/>
      <c r="E202" s="21">
        <f t="shared" si="43"/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</row>
    <row r="203" spans="1:17" s="30" customFormat="1" ht="15" x14ac:dyDescent="0.2">
      <c r="A203" s="74"/>
      <c r="B203" s="62"/>
      <c r="C203" s="29" t="s">
        <v>48</v>
      </c>
      <c r="D203" s="60"/>
      <c r="E203" s="21">
        <f t="shared" ref="E203:E247" si="62">SUM(F203:Q203)</f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</row>
    <row r="204" spans="1:17" s="30" customFormat="1" ht="15" x14ac:dyDescent="0.2">
      <c r="A204" s="57" t="s">
        <v>487</v>
      </c>
      <c r="B204" s="31" t="s">
        <v>103</v>
      </c>
      <c r="C204" s="29" t="s">
        <v>44</v>
      </c>
      <c r="D204" s="60"/>
      <c r="E204" s="21">
        <f t="shared" si="62"/>
        <v>1006936.74715</v>
      </c>
      <c r="F204" s="21">
        <f>SUM(F205:F208)</f>
        <v>0</v>
      </c>
      <c r="G204" s="21">
        <f>SUM(G205:G208)</f>
        <v>0</v>
      </c>
      <c r="H204" s="21">
        <f t="shared" ref="H204:Q204" si="63">SUM(H205:H208)</f>
        <v>0</v>
      </c>
      <c r="I204" s="21">
        <f t="shared" si="63"/>
        <v>0</v>
      </c>
      <c r="J204" s="21">
        <f t="shared" si="63"/>
        <v>0</v>
      </c>
      <c r="K204" s="21">
        <f t="shared" si="63"/>
        <v>76000</v>
      </c>
      <c r="L204" s="21">
        <f t="shared" si="63"/>
        <v>300746.96574999997</v>
      </c>
      <c r="M204" s="21">
        <f t="shared" si="63"/>
        <v>630189.78139999998</v>
      </c>
      <c r="N204" s="21">
        <f t="shared" si="63"/>
        <v>0</v>
      </c>
      <c r="O204" s="21">
        <f t="shared" si="63"/>
        <v>0</v>
      </c>
      <c r="P204" s="21">
        <f t="shared" si="63"/>
        <v>0</v>
      </c>
      <c r="Q204" s="21">
        <f t="shared" si="63"/>
        <v>0</v>
      </c>
    </row>
    <row r="205" spans="1:17" s="30" customFormat="1" ht="15" x14ac:dyDescent="0.2">
      <c r="A205" s="58"/>
      <c r="B205" s="61" t="s">
        <v>100</v>
      </c>
      <c r="C205" s="29" t="s">
        <v>45</v>
      </c>
      <c r="D205" s="60"/>
      <c r="E205" s="21">
        <f t="shared" si="62"/>
        <v>967674.83640999999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75000</v>
      </c>
      <c r="L205" s="20">
        <v>300000</v>
      </c>
      <c r="M205" s="20">
        <f>529893.191+62781.64541</f>
        <v>592674.83640999999</v>
      </c>
      <c r="N205" s="20">
        <v>0</v>
      </c>
      <c r="O205" s="20">
        <v>0</v>
      </c>
      <c r="P205" s="20">
        <v>0</v>
      </c>
      <c r="Q205" s="20">
        <v>0</v>
      </c>
    </row>
    <row r="206" spans="1:17" s="30" customFormat="1" ht="15" x14ac:dyDescent="0.2">
      <c r="A206" s="58"/>
      <c r="B206" s="61"/>
      <c r="C206" s="29" t="s">
        <v>46</v>
      </c>
      <c r="D206" s="60"/>
      <c r="E206" s="21">
        <f t="shared" si="62"/>
        <v>39261.910739999999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1000</v>
      </c>
      <c r="L206" s="20">
        <v>746.96574999999996</v>
      </c>
      <c r="M206" s="20">
        <v>37514.944990000004</v>
      </c>
      <c r="N206" s="20">
        <v>0</v>
      </c>
      <c r="O206" s="20">
        <v>0</v>
      </c>
      <c r="P206" s="20">
        <v>0</v>
      </c>
      <c r="Q206" s="20">
        <v>0</v>
      </c>
    </row>
    <row r="207" spans="1:17" s="30" customFormat="1" ht="15" x14ac:dyDescent="0.2">
      <c r="A207" s="58"/>
      <c r="B207" s="61"/>
      <c r="C207" s="29" t="s">
        <v>47</v>
      </c>
      <c r="D207" s="60"/>
      <c r="E207" s="21">
        <f t="shared" si="62"/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</row>
    <row r="208" spans="1:17" s="30" customFormat="1" ht="15" x14ac:dyDescent="0.2">
      <c r="A208" s="59"/>
      <c r="B208" s="62"/>
      <c r="C208" s="29" t="s">
        <v>48</v>
      </c>
      <c r="D208" s="60"/>
      <c r="E208" s="21">
        <f t="shared" si="62"/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</row>
    <row r="209" spans="1:17" s="30" customFormat="1" ht="15" x14ac:dyDescent="0.2">
      <c r="A209" s="57" t="s">
        <v>488</v>
      </c>
      <c r="B209" s="31" t="s">
        <v>105</v>
      </c>
      <c r="C209" s="29" t="s">
        <v>44</v>
      </c>
      <c r="D209" s="60"/>
      <c r="E209" s="21">
        <f t="shared" si="62"/>
        <v>887319.80371000001</v>
      </c>
      <c r="F209" s="21">
        <f>SUM(F210:F213)</f>
        <v>0</v>
      </c>
      <c r="G209" s="21">
        <f>SUM(G210:G213)</f>
        <v>0</v>
      </c>
      <c r="H209" s="21">
        <f t="shared" ref="H209:Q209" si="64">SUM(H210:H213)</f>
        <v>0</v>
      </c>
      <c r="I209" s="21">
        <f t="shared" si="64"/>
        <v>0</v>
      </c>
      <c r="J209" s="21">
        <f t="shared" si="64"/>
        <v>0</v>
      </c>
      <c r="K209" s="21">
        <f t="shared" si="64"/>
        <v>76000</v>
      </c>
      <c r="L209" s="21">
        <f t="shared" si="64"/>
        <v>301626.97700000001</v>
      </c>
      <c r="M209" s="21">
        <f t="shared" si="64"/>
        <v>509692.82670999999</v>
      </c>
      <c r="N209" s="21">
        <f t="shared" si="64"/>
        <v>0</v>
      </c>
      <c r="O209" s="21">
        <f t="shared" si="64"/>
        <v>0</v>
      </c>
      <c r="P209" s="21">
        <f t="shared" si="64"/>
        <v>0</v>
      </c>
      <c r="Q209" s="21">
        <f t="shared" si="64"/>
        <v>0</v>
      </c>
    </row>
    <row r="210" spans="1:17" s="30" customFormat="1" ht="15" x14ac:dyDescent="0.2">
      <c r="A210" s="58"/>
      <c r="B210" s="61" t="s">
        <v>102</v>
      </c>
      <c r="C210" s="29" t="s">
        <v>45</v>
      </c>
      <c r="D210" s="60"/>
      <c r="E210" s="21">
        <f t="shared" si="62"/>
        <v>772218.35459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75000</v>
      </c>
      <c r="L210" s="20">
        <v>300000</v>
      </c>
      <c r="M210" s="20">
        <f>350000+47218.35459</f>
        <v>397218.35459</v>
      </c>
      <c r="N210" s="20">
        <v>0</v>
      </c>
      <c r="O210" s="20">
        <v>0</v>
      </c>
      <c r="P210" s="20">
        <v>0</v>
      </c>
      <c r="Q210" s="20">
        <v>0</v>
      </c>
    </row>
    <row r="211" spans="1:17" s="30" customFormat="1" ht="15" x14ac:dyDescent="0.2">
      <c r="A211" s="58"/>
      <c r="B211" s="61"/>
      <c r="C211" s="29" t="s">
        <v>46</v>
      </c>
      <c r="D211" s="60"/>
      <c r="E211" s="21">
        <f t="shared" si="62"/>
        <v>115101.44912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1000</v>
      </c>
      <c r="L211" s="20">
        <v>1626.9770000000001</v>
      </c>
      <c r="M211" s="20">
        <v>112474.47212000001</v>
      </c>
      <c r="N211" s="20">
        <v>0</v>
      </c>
      <c r="O211" s="20">
        <v>0</v>
      </c>
      <c r="P211" s="20">
        <v>0</v>
      </c>
      <c r="Q211" s="20">
        <v>0</v>
      </c>
    </row>
    <row r="212" spans="1:17" s="30" customFormat="1" ht="15" x14ac:dyDescent="0.2">
      <c r="A212" s="58"/>
      <c r="B212" s="61"/>
      <c r="C212" s="29" t="s">
        <v>47</v>
      </c>
      <c r="D212" s="60"/>
      <c r="E212" s="21">
        <f t="shared" si="62"/>
        <v>0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20">
        <v>0</v>
      </c>
      <c r="P212" s="20">
        <v>0</v>
      </c>
      <c r="Q212" s="20">
        <v>0</v>
      </c>
    </row>
    <row r="213" spans="1:17" s="30" customFormat="1" ht="15" x14ac:dyDescent="0.2">
      <c r="A213" s="59"/>
      <c r="B213" s="62"/>
      <c r="C213" s="29" t="s">
        <v>48</v>
      </c>
      <c r="D213" s="60"/>
      <c r="E213" s="21">
        <f t="shared" si="62"/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</row>
    <row r="214" spans="1:17" s="30" customFormat="1" ht="15" x14ac:dyDescent="0.2">
      <c r="A214" s="57" t="s">
        <v>489</v>
      </c>
      <c r="B214" s="31" t="s">
        <v>106</v>
      </c>
      <c r="C214" s="29" t="s">
        <v>44</v>
      </c>
      <c r="D214" s="60"/>
      <c r="E214" s="21">
        <f t="shared" si="62"/>
        <v>9298.3580299999994</v>
      </c>
      <c r="F214" s="21">
        <f>SUM(F215:F218)</f>
        <v>0</v>
      </c>
      <c r="G214" s="21">
        <f>SUM(G215:G218)</f>
        <v>0</v>
      </c>
      <c r="H214" s="21">
        <f t="shared" ref="H214:Q214" si="65">SUM(H215:H218)</f>
        <v>9298.3580299999994</v>
      </c>
      <c r="I214" s="21">
        <f t="shared" si="65"/>
        <v>0</v>
      </c>
      <c r="J214" s="21">
        <f t="shared" si="65"/>
        <v>0</v>
      </c>
      <c r="K214" s="21">
        <f t="shared" si="65"/>
        <v>0</v>
      </c>
      <c r="L214" s="21">
        <f t="shared" si="65"/>
        <v>0</v>
      </c>
      <c r="M214" s="21">
        <f t="shared" si="65"/>
        <v>0</v>
      </c>
      <c r="N214" s="21">
        <f t="shared" si="65"/>
        <v>0</v>
      </c>
      <c r="O214" s="21">
        <f t="shared" si="65"/>
        <v>0</v>
      </c>
      <c r="P214" s="21">
        <f t="shared" si="65"/>
        <v>0</v>
      </c>
      <c r="Q214" s="21">
        <f t="shared" si="65"/>
        <v>0</v>
      </c>
    </row>
    <row r="215" spans="1:17" s="30" customFormat="1" ht="15" x14ac:dyDescent="0.2">
      <c r="A215" s="58"/>
      <c r="B215" s="61" t="s">
        <v>104</v>
      </c>
      <c r="C215" s="29" t="s">
        <v>45</v>
      </c>
      <c r="D215" s="60"/>
      <c r="E215" s="21">
        <f t="shared" si="62"/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0</v>
      </c>
    </row>
    <row r="216" spans="1:17" s="30" customFormat="1" ht="15" x14ac:dyDescent="0.2">
      <c r="A216" s="58"/>
      <c r="B216" s="61"/>
      <c r="C216" s="29" t="s">
        <v>46</v>
      </c>
      <c r="D216" s="60"/>
      <c r="E216" s="21">
        <f t="shared" si="62"/>
        <v>9298.3580299999994</v>
      </c>
      <c r="F216" s="20">
        <v>0</v>
      </c>
      <c r="G216" s="20">
        <v>0</v>
      </c>
      <c r="H216" s="20">
        <v>9298.3580299999994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</row>
    <row r="217" spans="1:17" s="30" customFormat="1" ht="15" x14ac:dyDescent="0.2">
      <c r="A217" s="58"/>
      <c r="B217" s="61"/>
      <c r="C217" s="29" t="s">
        <v>47</v>
      </c>
      <c r="D217" s="60"/>
      <c r="E217" s="21">
        <f t="shared" si="62"/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</row>
    <row r="218" spans="1:17" s="30" customFormat="1" ht="15" x14ac:dyDescent="0.2">
      <c r="A218" s="59"/>
      <c r="B218" s="62"/>
      <c r="C218" s="29" t="s">
        <v>48</v>
      </c>
      <c r="D218" s="60"/>
      <c r="E218" s="21">
        <f t="shared" si="62"/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</row>
    <row r="219" spans="1:17" s="30" customFormat="1" ht="15" x14ac:dyDescent="0.2">
      <c r="A219" s="57">
        <v>43</v>
      </c>
      <c r="B219" s="31" t="s">
        <v>108</v>
      </c>
      <c r="C219" s="29" t="s">
        <v>44</v>
      </c>
      <c r="D219" s="60"/>
      <c r="E219" s="21">
        <f t="shared" si="62"/>
        <v>864463.10208999994</v>
      </c>
      <c r="F219" s="21">
        <f>SUM(F220:F223)</f>
        <v>0</v>
      </c>
      <c r="G219" s="21">
        <f>SUM(G220:G223)</f>
        <v>0</v>
      </c>
      <c r="H219" s="21">
        <f t="shared" ref="H219:Q219" si="66">SUM(H220:H223)</f>
        <v>0</v>
      </c>
      <c r="I219" s="21">
        <f t="shared" si="66"/>
        <v>56955.22509</v>
      </c>
      <c r="J219" s="21">
        <f t="shared" si="66"/>
        <v>585008.05299999996</v>
      </c>
      <c r="K219" s="21">
        <f t="shared" si="66"/>
        <v>222499.82399999999</v>
      </c>
      <c r="L219" s="21">
        <f t="shared" si="66"/>
        <v>0</v>
      </c>
      <c r="M219" s="21">
        <f t="shared" si="66"/>
        <v>0</v>
      </c>
      <c r="N219" s="21">
        <f t="shared" si="66"/>
        <v>0</v>
      </c>
      <c r="O219" s="21">
        <f t="shared" si="66"/>
        <v>0</v>
      </c>
      <c r="P219" s="21">
        <f t="shared" si="66"/>
        <v>0</v>
      </c>
      <c r="Q219" s="21">
        <f t="shared" si="66"/>
        <v>0</v>
      </c>
    </row>
    <row r="220" spans="1:17" s="30" customFormat="1" ht="15" x14ac:dyDescent="0.2">
      <c r="A220" s="58"/>
      <c r="B220" s="61" t="s">
        <v>67</v>
      </c>
      <c r="C220" s="29" t="s">
        <v>45</v>
      </c>
      <c r="D220" s="60"/>
      <c r="E220" s="21">
        <f t="shared" si="62"/>
        <v>781471.38800000004</v>
      </c>
      <c r="F220" s="20">
        <v>0</v>
      </c>
      <c r="G220" s="20">
        <v>0</v>
      </c>
      <c r="H220" s="20">
        <v>0</v>
      </c>
      <c r="I220" s="20">
        <v>0</v>
      </c>
      <c r="J220" s="20">
        <v>558971.56400000001</v>
      </c>
      <c r="K220" s="20">
        <v>222499.82399999999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</row>
    <row r="221" spans="1:17" s="30" customFormat="1" ht="15" x14ac:dyDescent="0.2">
      <c r="A221" s="58"/>
      <c r="B221" s="61"/>
      <c r="C221" s="29" t="s">
        <v>46</v>
      </c>
      <c r="D221" s="60"/>
      <c r="E221" s="21">
        <f t="shared" si="62"/>
        <v>82991.714089999994</v>
      </c>
      <c r="F221" s="20">
        <v>0</v>
      </c>
      <c r="G221" s="20">
        <v>0</v>
      </c>
      <c r="H221" s="20">
        <v>0</v>
      </c>
      <c r="I221" s="20">
        <v>56955.22509</v>
      </c>
      <c r="J221" s="20">
        <v>26036.489000000001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</row>
    <row r="222" spans="1:17" s="30" customFormat="1" ht="15" x14ac:dyDescent="0.2">
      <c r="A222" s="58"/>
      <c r="B222" s="61"/>
      <c r="C222" s="29" t="s">
        <v>47</v>
      </c>
      <c r="D222" s="60"/>
      <c r="E222" s="21">
        <f t="shared" si="62"/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</row>
    <row r="223" spans="1:17" s="30" customFormat="1" ht="15" x14ac:dyDescent="0.2">
      <c r="A223" s="59"/>
      <c r="B223" s="62"/>
      <c r="C223" s="29" t="s">
        <v>48</v>
      </c>
      <c r="D223" s="60"/>
      <c r="E223" s="21">
        <f t="shared" si="62"/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20">
        <v>0</v>
      </c>
      <c r="Q223" s="20">
        <v>0</v>
      </c>
    </row>
    <row r="224" spans="1:17" s="30" customFormat="1" ht="15" x14ac:dyDescent="0.2">
      <c r="A224" s="57" t="s">
        <v>490</v>
      </c>
      <c r="B224" s="31" t="s">
        <v>109</v>
      </c>
      <c r="C224" s="29" t="s">
        <v>44</v>
      </c>
      <c r="D224" s="60"/>
      <c r="E224" s="21">
        <f t="shared" si="62"/>
        <v>12577.10831</v>
      </c>
      <c r="F224" s="21">
        <f>SUM(F225:F228)</f>
        <v>0</v>
      </c>
      <c r="G224" s="21">
        <f>SUM(G225:G228)</f>
        <v>0</v>
      </c>
      <c r="H224" s="21">
        <f t="shared" ref="H224:Q224" si="67">SUM(H225:H228)</f>
        <v>12577.10831</v>
      </c>
      <c r="I224" s="21">
        <f t="shared" si="67"/>
        <v>0</v>
      </c>
      <c r="J224" s="21">
        <f t="shared" si="67"/>
        <v>0</v>
      </c>
      <c r="K224" s="21">
        <f t="shared" si="67"/>
        <v>0</v>
      </c>
      <c r="L224" s="21">
        <f t="shared" si="67"/>
        <v>0</v>
      </c>
      <c r="M224" s="21">
        <f t="shared" si="67"/>
        <v>0</v>
      </c>
      <c r="N224" s="21">
        <f t="shared" si="67"/>
        <v>0</v>
      </c>
      <c r="O224" s="21">
        <f t="shared" si="67"/>
        <v>0</v>
      </c>
      <c r="P224" s="21">
        <f t="shared" si="67"/>
        <v>0</v>
      </c>
      <c r="Q224" s="21">
        <f t="shared" si="67"/>
        <v>0</v>
      </c>
    </row>
    <row r="225" spans="1:17" s="30" customFormat="1" ht="15" x14ac:dyDescent="0.2">
      <c r="A225" s="58"/>
      <c r="B225" s="61" t="s">
        <v>107</v>
      </c>
      <c r="C225" s="29" t="s">
        <v>45</v>
      </c>
      <c r="D225" s="60"/>
      <c r="E225" s="21">
        <f t="shared" si="62"/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</row>
    <row r="226" spans="1:17" s="30" customFormat="1" ht="15" x14ac:dyDescent="0.2">
      <c r="A226" s="58"/>
      <c r="B226" s="61"/>
      <c r="C226" s="29" t="s">
        <v>46</v>
      </c>
      <c r="D226" s="60"/>
      <c r="E226" s="21">
        <f t="shared" si="62"/>
        <v>12577.10831</v>
      </c>
      <c r="F226" s="20">
        <v>0</v>
      </c>
      <c r="G226" s="20">
        <v>0</v>
      </c>
      <c r="H226" s="20">
        <v>12577.10831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</row>
    <row r="227" spans="1:17" s="30" customFormat="1" ht="15" x14ac:dyDescent="0.2">
      <c r="A227" s="58"/>
      <c r="B227" s="61"/>
      <c r="C227" s="29" t="s">
        <v>47</v>
      </c>
      <c r="D227" s="60"/>
      <c r="E227" s="21">
        <f t="shared" si="62"/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0">
        <v>0</v>
      </c>
      <c r="O227" s="20">
        <v>0</v>
      </c>
      <c r="P227" s="20">
        <v>0</v>
      </c>
      <c r="Q227" s="20">
        <v>0</v>
      </c>
    </row>
    <row r="228" spans="1:17" s="30" customFormat="1" ht="15" x14ac:dyDescent="0.2">
      <c r="A228" s="59"/>
      <c r="B228" s="62"/>
      <c r="C228" s="29" t="s">
        <v>48</v>
      </c>
      <c r="D228" s="60"/>
      <c r="E228" s="21">
        <f t="shared" si="62"/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20">
        <v>0</v>
      </c>
      <c r="P228" s="20">
        <v>0</v>
      </c>
      <c r="Q228" s="20">
        <v>0</v>
      </c>
    </row>
    <row r="229" spans="1:17" s="30" customFormat="1" ht="15" x14ac:dyDescent="0.2">
      <c r="A229" s="57" t="s">
        <v>491</v>
      </c>
      <c r="B229" s="31" t="s">
        <v>111</v>
      </c>
      <c r="C229" s="29" t="s">
        <v>44</v>
      </c>
      <c r="D229" s="60"/>
      <c r="E229" s="21">
        <f t="shared" si="62"/>
        <v>960447.60608000006</v>
      </c>
      <c r="F229" s="21">
        <f>SUM(F230:F233)</f>
        <v>0</v>
      </c>
      <c r="G229" s="21">
        <f>SUM(G230:G233)</f>
        <v>0</v>
      </c>
      <c r="H229" s="21">
        <f t="shared" ref="H229:Q229" si="68">SUM(H230:H233)</f>
        <v>0</v>
      </c>
      <c r="I229" s="21">
        <f t="shared" si="68"/>
        <v>61425.461080000001</v>
      </c>
      <c r="J229" s="21">
        <f t="shared" si="68"/>
        <v>571521.96900000004</v>
      </c>
      <c r="K229" s="21">
        <f t="shared" si="68"/>
        <v>327500.17599999998</v>
      </c>
      <c r="L229" s="21">
        <f t="shared" si="68"/>
        <v>0</v>
      </c>
      <c r="M229" s="21">
        <f t="shared" si="68"/>
        <v>0</v>
      </c>
      <c r="N229" s="21">
        <f t="shared" si="68"/>
        <v>0</v>
      </c>
      <c r="O229" s="21">
        <f t="shared" si="68"/>
        <v>0</v>
      </c>
      <c r="P229" s="21">
        <f t="shared" si="68"/>
        <v>0</v>
      </c>
      <c r="Q229" s="21">
        <f t="shared" si="68"/>
        <v>0</v>
      </c>
    </row>
    <row r="230" spans="1:17" s="30" customFormat="1" ht="15" x14ac:dyDescent="0.2">
      <c r="A230" s="58"/>
      <c r="B230" s="61" t="s">
        <v>66</v>
      </c>
      <c r="C230" s="29" t="s">
        <v>45</v>
      </c>
      <c r="D230" s="60"/>
      <c r="E230" s="21">
        <f t="shared" si="62"/>
        <v>878876.08200000005</v>
      </c>
      <c r="F230" s="20">
        <v>0</v>
      </c>
      <c r="G230" s="20">
        <v>0</v>
      </c>
      <c r="H230" s="20">
        <v>0</v>
      </c>
      <c r="I230" s="20">
        <v>0</v>
      </c>
      <c r="J230" s="20">
        <v>551375.90599999996</v>
      </c>
      <c r="K230" s="20">
        <v>327500.17599999998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</row>
    <row r="231" spans="1:17" s="30" customFormat="1" ht="15" x14ac:dyDescent="0.2">
      <c r="A231" s="58"/>
      <c r="B231" s="61"/>
      <c r="C231" s="29" t="s">
        <v>46</v>
      </c>
      <c r="D231" s="60"/>
      <c r="E231" s="21">
        <f t="shared" si="62"/>
        <v>81571.524080000003</v>
      </c>
      <c r="F231" s="20">
        <v>0</v>
      </c>
      <c r="G231" s="20">
        <v>0</v>
      </c>
      <c r="H231" s="20">
        <v>0</v>
      </c>
      <c r="I231" s="20">
        <v>61425.461080000001</v>
      </c>
      <c r="J231" s="20">
        <v>20146.062999999998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  <c r="Q231" s="20">
        <v>0</v>
      </c>
    </row>
    <row r="232" spans="1:17" s="30" customFormat="1" ht="15" x14ac:dyDescent="0.2">
      <c r="A232" s="58"/>
      <c r="B232" s="61"/>
      <c r="C232" s="29" t="s">
        <v>47</v>
      </c>
      <c r="D232" s="60"/>
      <c r="E232" s="21">
        <f t="shared" si="62"/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0">
        <v>0</v>
      </c>
      <c r="O232" s="20">
        <v>0</v>
      </c>
      <c r="P232" s="20">
        <v>0</v>
      </c>
      <c r="Q232" s="20">
        <v>0</v>
      </c>
    </row>
    <row r="233" spans="1:17" s="30" customFormat="1" ht="15" x14ac:dyDescent="0.2">
      <c r="A233" s="59"/>
      <c r="B233" s="62"/>
      <c r="C233" s="29" t="s">
        <v>48</v>
      </c>
      <c r="D233" s="60"/>
      <c r="E233" s="21">
        <f t="shared" si="62"/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0">
        <v>0</v>
      </c>
      <c r="O233" s="20">
        <v>0</v>
      </c>
      <c r="P233" s="20">
        <v>0</v>
      </c>
      <c r="Q233" s="20">
        <v>0</v>
      </c>
    </row>
    <row r="234" spans="1:17" s="30" customFormat="1" ht="15" x14ac:dyDescent="0.2">
      <c r="A234" s="57" t="s">
        <v>492</v>
      </c>
      <c r="B234" s="31" t="s">
        <v>113</v>
      </c>
      <c r="C234" s="29" t="s">
        <v>44</v>
      </c>
      <c r="D234" s="60"/>
      <c r="E234" s="21">
        <f t="shared" si="62"/>
        <v>477328.24004</v>
      </c>
      <c r="F234" s="21">
        <f t="shared" ref="F234:Q234" si="69">SUM(F235:F238)</f>
        <v>36000</v>
      </c>
      <c r="G234" s="21">
        <f t="shared" si="69"/>
        <v>102765.913</v>
      </c>
      <c r="H234" s="21">
        <f t="shared" si="69"/>
        <v>109778.3211</v>
      </c>
      <c r="I234" s="21">
        <f t="shared" si="69"/>
        <v>227344.01300000001</v>
      </c>
      <c r="J234" s="21">
        <f t="shared" si="69"/>
        <v>1439.9929400000001</v>
      </c>
      <c r="K234" s="21">
        <f t="shared" si="69"/>
        <v>0</v>
      </c>
      <c r="L234" s="21">
        <f t="shared" si="69"/>
        <v>0</v>
      </c>
      <c r="M234" s="21">
        <f t="shared" si="69"/>
        <v>0</v>
      </c>
      <c r="N234" s="21">
        <f t="shared" si="69"/>
        <v>0</v>
      </c>
      <c r="O234" s="21">
        <f t="shared" si="69"/>
        <v>0</v>
      </c>
      <c r="P234" s="21">
        <f t="shared" si="69"/>
        <v>0</v>
      </c>
      <c r="Q234" s="21">
        <f t="shared" si="69"/>
        <v>0</v>
      </c>
    </row>
    <row r="235" spans="1:17" s="30" customFormat="1" ht="15" x14ac:dyDescent="0.2">
      <c r="A235" s="58"/>
      <c r="B235" s="61" t="s">
        <v>110</v>
      </c>
      <c r="C235" s="29" t="s">
        <v>45</v>
      </c>
      <c r="D235" s="60"/>
      <c r="E235" s="21">
        <f t="shared" si="62"/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  <c r="Q235" s="20">
        <v>0</v>
      </c>
    </row>
    <row r="236" spans="1:17" s="30" customFormat="1" ht="15" x14ac:dyDescent="0.2">
      <c r="A236" s="58"/>
      <c r="B236" s="61"/>
      <c r="C236" s="29" t="s">
        <v>46</v>
      </c>
      <c r="D236" s="60"/>
      <c r="E236" s="21">
        <f t="shared" si="62"/>
        <v>477328.24004</v>
      </c>
      <c r="F236" s="20">
        <v>36000</v>
      </c>
      <c r="G236" s="20">
        <v>102765.913</v>
      </c>
      <c r="H236" s="20">
        <v>109778.3211</v>
      </c>
      <c r="I236" s="20">
        <v>227344.01300000001</v>
      </c>
      <c r="J236" s="20">
        <v>1439.9929400000001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</row>
    <row r="237" spans="1:17" s="30" customFormat="1" ht="15" x14ac:dyDescent="0.2">
      <c r="A237" s="58"/>
      <c r="B237" s="61"/>
      <c r="C237" s="29" t="s">
        <v>47</v>
      </c>
      <c r="D237" s="60"/>
      <c r="E237" s="21">
        <f t="shared" si="62"/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20">
        <v>0</v>
      </c>
    </row>
    <row r="238" spans="1:17" s="30" customFormat="1" ht="15" x14ac:dyDescent="0.2">
      <c r="A238" s="59"/>
      <c r="B238" s="62"/>
      <c r="C238" s="29" t="s">
        <v>48</v>
      </c>
      <c r="D238" s="60"/>
      <c r="E238" s="21">
        <f t="shared" si="62"/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</row>
    <row r="239" spans="1:17" s="28" customFormat="1" ht="15" x14ac:dyDescent="0.2">
      <c r="A239" s="57" t="s">
        <v>493</v>
      </c>
      <c r="B239" s="31" t="s">
        <v>115</v>
      </c>
      <c r="C239" s="29" t="s">
        <v>44</v>
      </c>
      <c r="D239" s="60"/>
      <c r="E239" s="21">
        <f t="shared" si="62"/>
        <v>7588.10527</v>
      </c>
      <c r="F239" s="21">
        <f>SUM(F240:F243)</f>
        <v>2398.1039999999998</v>
      </c>
      <c r="G239" s="21">
        <f>SUM(G240:G243)</f>
        <v>5190.0012699999997</v>
      </c>
      <c r="H239" s="21">
        <f t="shared" ref="H239:Q239" si="70">SUM(H240:H243)</f>
        <v>0</v>
      </c>
      <c r="I239" s="21">
        <f t="shared" si="70"/>
        <v>0</v>
      </c>
      <c r="J239" s="21">
        <f t="shared" si="70"/>
        <v>0</v>
      </c>
      <c r="K239" s="21">
        <f t="shared" si="70"/>
        <v>0</v>
      </c>
      <c r="L239" s="21">
        <f t="shared" si="70"/>
        <v>0</v>
      </c>
      <c r="M239" s="21">
        <f t="shared" si="70"/>
        <v>0</v>
      </c>
      <c r="N239" s="21">
        <f t="shared" si="70"/>
        <v>0</v>
      </c>
      <c r="O239" s="21">
        <f t="shared" si="70"/>
        <v>0</v>
      </c>
      <c r="P239" s="21">
        <f t="shared" si="70"/>
        <v>0</v>
      </c>
      <c r="Q239" s="21">
        <f t="shared" si="70"/>
        <v>0</v>
      </c>
    </row>
    <row r="240" spans="1:17" s="30" customFormat="1" ht="15" x14ac:dyDescent="0.2">
      <c r="A240" s="58"/>
      <c r="B240" s="61" t="s">
        <v>112</v>
      </c>
      <c r="C240" s="29" t="s">
        <v>45</v>
      </c>
      <c r="D240" s="60"/>
      <c r="E240" s="21">
        <f t="shared" si="62"/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  <c r="Q240" s="20">
        <v>0</v>
      </c>
    </row>
    <row r="241" spans="1:17" s="30" customFormat="1" ht="15" x14ac:dyDescent="0.2">
      <c r="A241" s="58"/>
      <c r="B241" s="61"/>
      <c r="C241" s="29" t="s">
        <v>46</v>
      </c>
      <c r="D241" s="60"/>
      <c r="E241" s="21">
        <f t="shared" si="62"/>
        <v>7588.10527</v>
      </c>
      <c r="F241" s="20">
        <v>2398.1039999999998</v>
      </c>
      <c r="G241" s="20">
        <v>5190.0012699999997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</row>
    <row r="242" spans="1:17" s="30" customFormat="1" ht="15" x14ac:dyDescent="0.2">
      <c r="A242" s="58"/>
      <c r="B242" s="61"/>
      <c r="C242" s="29" t="s">
        <v>47</v>
      </c>
      <c r="D242" s="60"/>
      <c r="E242" s="21">
        <f t="shared" si="62"/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20">
        <v>0</v>
      </c>
      <c r="Q242" s="20">
        <v>0</v>
      </c>
    </row>
    <row r="243" spans="1:17" s="30" customFormat="1" ht="15" x14ac:dyDescent="0.2">
      <c r="A243" s="59"/>
      <c r="B243" s="62"/>
      <c r="C243" s="29" t="s">
        <v>48</v>
      </c>
      <c r="D243" s="60"/>
      <c r="E243" s="21">
        <f t="shared" si="62"/>
        <v>0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0">
        <v>0</v>
      </c>
      <c r="O243" s="20">
        <v>0</v>
      </c>
      <c r="P243" s="20">
        <v>0</v>
      </c>
      <c r="Q243" s="20">
        <v>0</v>
      </c>
    </row>
    <row r="244" spans="1:17" s="30" customFormat="1" ht="15" x14ac:dyDescent="0.2">
      <c r="A244" s="57" t="s">
        <v>494</v>
      </c>
      <c r="B244" s="31" t="s">
        <v>117</v>
      </c>
      <c r="C244" s="29" t="s">
        <v>44</v>
      </c>
      <c r="D244" s="60"/>
      <c r="E244" s="21">
        <f t="shared" si="62"/>
        <v>83715.044800000003</v>
      </c>
      <c r="F244" s="21">
        <f t="shared" ref="F244:Q244" si="71">SUM(F245:F248)</f>
        <v>0</v>
      </c>
      <c r="G244" s="21">
        <f t="shared" si="71"/>
        <v>0</v>
      </c>
      <c r="H244" s="21">
        <f t="shared" si="71"/>
        <v>48144.991430000002</v>
      </c>
      <c r="I244" s="21">
        <f t="shared" si="71"/>
        <v>35570.053370000001</v>
      </c>
      <c r="J244" s="21">
        <f t="shared" si="71"/>
        <v>0</v>
      </c>
      <c r="K244" s="21">
        <f t="shared" si="71"/>
        <v>0</v>
      </c>
      <c r="L244" s="21">
        <f t="shared" si="71"/>
        <v>0</v>
      </c>
      <c r="M244" s="21">
        <f t="shared" si="71"/>
        <v>0</v>
      </c>
      <c r="N244" s="21">
        <f t="shared" si="71"/>
        <v>0</v>
      </c>
      <c r="O244" s="21">
        <f t="shared" si="71"/>
        <v>0</v>
      </c>
      <c r="P244" s="21">
        <f t="shared" si="71"/>
        <v>0</v>
      </c>
      <c r="Q244" s="21">
        <f t="shared" si="71"/>
        <v>0</v>
      </c>
    </row>
    <row r="245" spans="1:17" s="30" customFormat="1" ht="15" x14ac:dyDescent="0.2">
      <c r="A245" s="58"/>
      <c r="B245" s="61" t="s">
        <v>114</v>
      </c>
      <c r="C245" s="29" t="s">
        <v>45</v>
      </c>
      <c r="D245" s="60"/>
      <c r="E245" s="21">
        <f t="shared" si="62"/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>
        <v>0</v>
      </c>
    </row>
    <row r="246" spans="1:17" s="30" customFormat="1" ht="15" x14ac:dyDescent="0.2">
      <c r="A246" s="58"/>
      <c r="B246" s="61"/>
      <c r="C246" s="29" t="s">
        <v>46</v>
      </c>
      <c r="D246" s="60"/>
      <c r="E246" s="21">
        <f t="shared" si="62"/>
        <v>83715.044800000003</v>
      </c>
      <c r="F246" s="20">
        <v>0</v>
      </c>
      <c r="G246" s="20">
        <v>0</v>
      </c>
      <c r="H246" s="20">
        <v>48144.991430000002</v>
      </c>
      <c r="I246" s="20">
        <v>35570.053370000001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</row>
    <row r="247" spans="1:17" s="30" customFormat="1" ht="15" x14ac:dyDescent="0.2">
      <c r="A247" s="58"/>
      <c r="B247" s="61"/>
      <c r="C247" s="29" t="s">
        <v>47</v>
      </c>
      <c r="D247" s="60"/>
      <c r="E247" s="21">
        <f t="shared" si="62"/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20">
        <v>0</v>
      </c>
      <c r="Q247" s="20">
        <v>0</v>
      </c>
    </row>
    <row r="248" spans="1:17" s="30" customFormat="1" ht="15" x14ac:dyDescent="0.2">
      <c r="A248" s="59"/>
      <c r="B248" s="62"/>
      <c r="C248" s="29" t="s">
        <v>48</v>
      </c>
      <c r="D248" s="60"/>
      <c r="E248" s="21">
        <f>SUM(F248:Q248)</f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20">
        <v>0</v>
      </c>
      <c r="Q248" s="20">
        <v>0</v>
      </c>
    </row>
    <row r="249" spans="1:17" s="28" customFormat="1" ht="14.25" customHeight="1" x14ac:dyDescent="0.2">
      <c r="A249" s="57" t="s">
        <v>495</v>
      </c>
      <c r="B249" s="31" t="s">
        <v>119</v>
      </c>
      <c r="C249" s="29" t="s">
        <v>44</v>
      </c>
      <c r="D249" s="60"/>
      <c r="E249" s="21">
        <f t="shared" ref="E249:E322" si="72">SUM(F249:Q249)</f>
        <v>40227.415350000003</v>
      </c>
      <c r="F249" s="21">
        <f>SUM(F250:F253)</f>
        <v>18990.244500000001</v>
      </c>
      <c r="G249" s="21">
        <f t="shared" ref="G249:Q249" si="73">SUM(G250:G253)</f>
        <v>21237.170849999999</v>
      </c>
      <c r="H249" s="21">
        <f t="shared" si="73"/>
        <v>0</v>
      </c>
      <c r="I249" s="21">
        <f t="shared" si="73"/>
        <v>0</v>
      </c>
      <c r="J249" s="21">
        <f t="shared" si="73"/>
        <v>0</v>
      </c>
      <c r="K249" s="21">
        <f t="shared" si="73"/>
        <v>0</v>
      </c>
      <c r="L249" s="21">
        <f t="shared" si="73"/>
        <v>0</v>
      </c>
      <c r="M249" s="21">
        <f t="shared" si="73"/>
        <v>0</v>
      </c>
      <c r="N249" s="21">
        <f t="shared" si="73"/>
        <v>0</v>
      </c>
      <c r="O249" s="21">
        <f t="shared" si="73"/>
        <v>0</v>
      </c>
      <c r="P249" s="21">
        <f t="shared" si="73"/>
        <v>0</v>
      </c>
      <c r="Q249" s="21">
        <f t="shared" si="73"/>
        <v>0</v>
      </c>
    </row>
    <row r="250" spans="1:17" s="30" customFormat="1" ht="15" x14ac:dyDescent="0.2">
      <c r="A250" s="58"/>
      <c r="B250" s="61" t="s">
        <v>116</v>
      </c>
      <c r="C250" s="29" t="s">
        <v>45</v>
      </c>
      <c r="D250" s="60"/>
      <c r="E250" s="21">
        <f t="shared" si="72"/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</row>
    <row r="251" spans="1:17" s="30" customFormat="1" ht="15" x14ac:dyDescent="0.2">
      <c r="A251" s="58"/>
      <c r="B251" s="61"/>
      <c r="C251" s="29" t="s">
        <v>46</v>
      </c>
      <c r="D251" s="60"/>
      <c r="E251" s="21">
        <f t="shared" si="72"/>
        <v>40227.415350000003</v>
      </c>
      <c r="F251" s="20">
        <v>18990.244500000001</v>
      </c>
      <c r="G251" s="20">
        <v>21237.170849999999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20">
        <v>0</v>
      </c>
    </row>
    <row r="252" spans="1:17" s="30" customFormat="1" ht="15" x14ac:dyDescent="0.2">
      <c r="A252" s="58"/>
      <c r="B252" s="61"/>
      <c r="C252" s="29" t="s">
        <v>47</v>
      </c>
      <c r="D252" s="60"/>
      <c r="E252" s="21">
        <f t="shared" si="72"/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0">
        <v>0</v>
      </c>
      <c r="O252" s="20">
        <v>0</v>
      </c>
      <c r="P252" s="20">
        <v>0</v>
      </c>
      <c r="Q252" s="20">
        <v>0</v>
      </c>
    </row>
    <row r="253" spans="1:17" s="30" customFormat="1" ht="15" x14ac:dyDescent="0.2">
      <c r="A253" s="59"/>
      <c r="B253" s="62"/>
      <c r="C253" s="29" t="s">
        <v>48</v>
      </c>
      <c r="D253" s="60"/>
      <c r="E253" s="21">
        <f t="shared" si="72"/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0</v>
      </c>
      <c r="P253" s="20">
        <v>0</v>
      </c>
      <c r="Q253" s="20">
        <v>0</v>
      </c>
    </row>
    <row r="254" spans="1:17" s="28" customFormat="1" ht="15" x14ac:dyDescent="0.2">
      <c r="A254" s="57" t="s">
        <v>496</v>
      </c>
      <c r="B254" s="31" t="s">
        <v>121</v>
      </c>
      <c r="C254" s="29" t="s">
        <v>44</v>
      </c>
      <c r="D254" s="60"/>
      <c r="E254" s="21">
        <f t="shared" si="72"/>
        <v>36105.403400000003</v>
      </c>
      <c r="F254" s="21">
        <f>SUM(F255:F258)</f>
        <v>21531.859</v>
      </c>
      <c r="G254" s="21">
        <f t="shared" ref="G254:Q254" si="74">SUM(G255:G258)</f>
        <v>14573.544400000001</v>
      </c>
      <c r="H254" s="21">
        <f t="shared" si="74"/>
        <v>0</v>
      </c>
      <c r="I254" s="21">
        <f t="shared" si="74"/>
        <v>0</v>
      </c>
      <c r="J254" s="21">
        <f t="shared" si="74"/>
        <v>0</v>
      </c>
      <c r="K254" s="21">
        <f t="shared" si="74"/>
        <v>0</v>
      </c>
      <c r="L254" s="21">
        <f t="shared" si="74"/>
        <v>0</v>
      </c>
      <c r="M254" s="21">
        <f t="shared" si="74"/>
        <v>0</v>
      </c>
      <c r="N254" s="21">
        <f t="shared" si="74"/>
        <v>0</v>
      </c>
      <c r="O254" s="21">
        <f t="shared" si="74"/>
        <v>0</v>
      </c>
      <c r="P254" s="21">
        <f t="shared" si="74"/>
        <v>0</v>
      </c>
      <c r="Q254" s="21">
        <f t="shared" si="74"/>
        <v>0</v>
      </c>
    </row>
    <row r="255" spans="1:17" s="30" customFormat="1" ht="15" x14ac:dyDescent="0.2">
      <c r="A255" s="58"/>
      <c r="B255" s="61" t="s">
        <v>118</v>
      </c>
      <c r="C255" s="29" t="s">
        <v>45</v>
      </c>
      <c r="D255" s="60"/>
      <c r="E255" s="21">
        <f t="shared" si="72"/>
        <v>0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20">
        <v>0</v>
      </c>
    </row>
    <row r="256" spans="1:17" s="30" customFormat="1" ht="15" x14ac:dyDescent="0.2">
      <c r="A256" s="58"/>
      <c r="B256" s="61"/>
      <c r="C256" s="29" t="s">
        <v>46</v>
      </c>
      <c r="D256" s="60"/>
      <c r="E256" s="21">
        <f t="shared" si="72"/>
        <v>36105.403400000003</v>
      </c>
      <c r="F256" s="20">
        <v>21531.859</v>
      </c>
      <c r="G256" s="20">
        <v>14573.544400000001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</row>
    <row r="257" spans="1:17" s="30" customFormat="1" ht="15" x14ac:dyDescent="0.2">
      <c r="A257" s="58"/>
      <c r="B257" s="61"/>
      <c r="C257" s="29" t="s">
        <v>47</v>
      </c>
      <c r="D257" s="60"/>
      <c r="E257" s="21">
        <f t="shared" si="72"/>
        <v>0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  <c r="P257" s="20">
        <v>0</v>
      </c>
      <c r="Q257" s="20">
        <v>0</v>
      </c>
    </row>
    <row r="258" spans="1:17" s="30" customFormat="1" ht="15" x14ac:dyDescent="0.2">
      <c r="A258" s="59"/>
      <c r="B258" s="62"/>
      <c r="C258" s="29" t="s">
        <v>48</v>
      </c>
      <c r="D258" s="60"/>
      <c r="E258" s="21">
        <f t="shared" si="72"/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</row>
    <row r="259" spans="1:17" s="28" customFormat="1" ht="15" x14ac:dyDescent="0.2">
      <c r="A259" s="57" t="s">
        <v>497</v>
      </c>
      <c r="B259" s="31" t="s">
        <v>122</v>
      </c>
      <c r="C259" s="29" t="s">
        <v>44</v>
      </c>
      <c r="D259" s="60"/>
      <c r="E259" s="21">
        <f t="shared" si="72"/>
        <v>15699.851000000001</v>
      </c>
      <c r="F259" s="21">
        <f>SUM(F260:F263)</f>
        <v>7015</v>
      </c>
      <c r="G259" s="21">
        <f>SUM(G260:G263)</f>
        <v>0</v>
      </c>
      <c r="H259" s="21">
        <f t="shared" ref="H259:Q259" si="75">SUM(H260:H263)</f>
        <v>7480.0190000000002</v>
      </c>
      <c r="I259" s="21">
        <f t="shared" si="75"/>
        <v>0</v>
      </c>
      <c r="J259" s="21">
        <f t="shared" si="75"/>
        <v>0</v>
      </c>
      <c r="K259" s="21">
        <f t="shared" si="75"/>
        <v>0</v>
      </c>
      <c r="L259" s="21">
        <f t="shared" si="75"/>
        <v>0</v>
      </c>
      <c r="M259" s="21">
        <f t="shared" si="75"/>
        <v>1204.8320000000001</v>
      </c>
      <c r="N259" s="21">
        <f t="shared" si="75"/>
        <v>0</v>
      </c>
      <c r="O259" s="21">
        <f t="shared" si="75"/>
        <v>0</v>
      </c>
      <c r="P259" s="21">
        <f t="shared" si="75"/>
        <v>0</v>
      </c>
      <c r="Q259" s="21">
        <f t="shared" si="75"/>
        <v>0</v>
      </c>
    </row>
    <row r="260" spans="1:17" s="30" customFormat="1" ht="15" x14ac:dyDescent="0.2">
      <c r="A260" s="58"/>
      <c r="B260" s="61" t="s">
        <v>120</v>
      </c>
      <c r="C260" s="29" t="s">
        <v>45</v>
      </c>
      <c r="D260" s="60"/>
      <c r="E260" s="21">
        <f t="shared" si="72"/>
        <v>0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</row>
    <row r="261" spans="1:17" s="30" customFormat="1" ht="19.5" customHeight="1" x14ac:dyDescent="0.2">
      <c r="A261" s="58"/>
      <c r="B261" s="61"/>
      <c r="C261" s="29" t="s">
        <v>46</v>
      </c>
      <c r="D261" s="60"/>
      <c r="E261" s="21">
        <f t="shared" si="72"/>
        <v>15699.851000000001</v>
      </c>
      <c r="F261" s="20">
        <v>7015</v>
      </c>
      <c r="G261" s="20">
        <v>0</v>
      </c>
      <c r="H261" s="20">
        <v>7480.0190000000002</v>
      </c>
      <c r="I261" s="20">
        <v>0</v>
      </c>
      <c r="J261" s="20">
        <v>0</v>
      </c>
      <c r="K261" s="20">
        <v>0</v>
      </c>
      <c r="L261" s="20">
        <v>0</v>
      </c>
      <c r="M261" s="20">
        <v>1204.8320000000001</v>
      </c>
      <c r="N261" s="20">
        <v>0</v>
      </c>
      <c r="O261" s="20">
        <v>0</v>
      </c>
      <c r="P261" s="20">
        <v>0</v>
      </c>
      <c r="Q261" s="20">
        <v>0</v>
      </c>
    </row>
    <row r="262" spans="1:17" s="30" customFormat="1" ht="15.75" customHeight="1" x14ac:dyDescent="0.2">
      <c r="A262" s="58"/>
      <c r="B262" s="61"/>
      <c r="C262" s="29" t="s">
        <v>47</v>
      </c>
      <c r="D262" s="60"/>
      <c r="E262" s="21">
        <f t="shared" si="72"/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</row>
    <row r="263" spans="1:17" s="30" customFormat="1" ht="21" customHeight="1" x14ac:dyDescent="0.2">
      <c r="A263" s="59"/>
      <c r="B263" s="62"/>
      <c r="C263" s="29" t="s">
        <v>48</v>
      </c>
      <c r="D263" s="60"/>
      <c r="E263" s="21">
        <f t="shared" si="72"/>
        <v>0</v>
      </c>
      <c r="F263" s="20">
        <v>0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  <c r="Q263" s="20">
        <v>0</v>
      </c>
    </row>
    <row r="264" spans="1:17" s="30" customFormat="1" ht="15" x14ac:dyDescent="0.2">
      <c r="A264" s="57" t="s">
        <v>498</v>
      </c>
      <c r="B264" s="31" t="s">
        <v>124</v>
      </c>
      <c r="C264" s="29" t="s">
        <v>44</v>
      </c>
      <c r="D264" s="60"/>
      <c r="E264" s="21">
        <f t="shared" si="72"/>
        <v>9465.7540000000008</v>
      </c>
      <c r="F264" s="21">
        <f>SUM(F265:F268)</f>
        <v>0</v>
      </c>
      <c r="G264" s="21">
        <f t="shared" ref="G264:Q264" si="76">SUM(G265:G268)</f>
        <v>0</v>
      </c>
      <c r="H264" s="21">
        <f t="shared" si="76"/>
        <v>0</v>
      </c>
      <c r="I264" s="21">
        <f t="shared" si="76"/>
        <v>6933.1360199999999</v>
      </c>
      <c r="J264" s="21">
        <f t="shared" si="76"/>
        <v>2100.1731300000001</v>
      </c>
      <c r="K264" s="21">
        <f t="shared" si="76"/>
        <v>432.44484999999997</v>
      </c>
      <c r="L264" s="21">
        <f t="shared" si="76"/>
        <v>0</v>
      </c>
      <c r="M264" s="21">
        <f t="shared" si="76"/>
        <v>0</v>
      </c>
      <c r="N264" s="21">
        <f t="shared" si="76"/>
        <v>0</v>
      </c>
      <c r="O264" s="21">
        <f t="shared" si="76"/>
        <v>0</v>
      </c>
      <c r="P264" s="21">
        <f t="shared" si="76"/>
        <v>0</v>
      </c>
      <c r="Q264" s="21">
        <f t="shared" si="76"/>
        <v>0</v>
      </c>
    </row>
    <row r="265" spans="1:17" s="30" customFormat="1" ht="21.75" customHeight="1" x14ac:dyDescent="0.2">
      <c r="A265" s="58"/>
      <c r="B265" s="61" t="s">
        <v>123</v>
      </c>
      <c r="C265" s="29" t="s">
        <v>45</v>
      </c>
      <c r="D265" s="60"/>
      <c r="E265" s="21">
        <f t="shared" si="72"/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</row>
    <row r="266" spans="1:17" s="30" customFormat="1" ht="18" customHeight="1" x14ac:dyDescent="0.2">
      <c r="A266" s="58"/>
      <c r="B266" s="61"/>
      <c r="C266" s="29" t="s">
        <v>46</v>
      </c>
      <c r="D266" s="60"/>
      <c r="E266" s="21">
        <f t="shared" si="72"/>
        <v>9465.7540000000008</v>
      </c>
      <c r="F266" s="20">
        <v>0</v>
      </c>
      <c r="G266" s="20">
        <v>0</v>
      </c>
      <c r="H266" s="20">
        <v>0</v>
      </c>
      <c r="I266" s="20">
        <v>6933.1360199999999</v>
      </c>
      <c r="J266" s="20">
        <v>2100.1731300000001</v>
      </c>
      <c r="K266" s="20">
        <v>432.44484999999997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</row>
    <row r="267" spans="1:17" s="30" customFormat="1" ht="17.25" customHeight="1" x14ac:dyDescent="0.2">
      <c r="A267" s="58"/>
      <c r="B267" s="61"/>
      <c r="C267" s="29" t="s">
        <v>47</v>
      </c>
      <c r="D267" s="60"/>
      <c r="E267" s="21">
        <f t="shared" si="72"/>
        <v>0</v>
      </c>
      <c r="F267" s="20">
        <v>0</v>
      </c>
      <c r="G267" s="20">
        <v>0</v>
      </c>
      <c r="H267" s="20">
        <v>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  <c r="N267" s="20">
        <v>0</v>
      </c>
      <c r="O267" s="20">
        <v>0</v>
      </c>
      <c r="P267" s="20">
        <v>0</v>
      </c>
      <c r="Q267" s="20">
        <v>0</v>
      </c>
    </row>
    <row r="268" spans="1:17" s="30" customFormat="1" ht="15.75" customHeight="1" x14ac:dyDescent="0.2">
      <c r="A268" s="59"/>
      <c r="B268" s="62"/>
      <c r="C268" s="29" t="s">
        <v>48</v>
      </c>
      <c r="D268" s="60"/>
      <c r="E268" s="21">
        <f t="shared" si="72"/>
        <v>0</v>
      </c>
      <c r="F268" s="20">
        <v>0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  <c r="Q268" s="20">
        <v>0</v>
      </c>
    </row>
    <row r="269" spans="1:17" s="30" customFormat="1" ht="15" x14ac:dyDescent="0.2">
      <c r="A269" s="57" t="s">
        <v>499</v>
      </c>
      <c r="B269" s="31" t="s">
        <v>126</v>
      </c>
      <c r="C269" s="29" t="s">
        <v>44</v>
      </c>
      <c r="D269" s="60"/>
      <c r="E269" s="21">
        <f t="shared" si="72"/>
        <v>4266.3287600000003</v>
      </c>
      <c r="F269" s="21">
        <f>SUM(F270:F273)</f>
        <v>0</v>
      </c>
      <c r="G269" s="21">
        <f t="shared" ref="G269:Q269" si="77">SUM(G270:G273)</f>
        <v>0</v>
      </c>
      <c r="H269" s="21">
        <f t="shared" si="77"/>
        <v>0</v>
      </c>
      <c r="I269" s="21">
        <f t="shared" si="77"/>
        <v>0</v>
      </c>
      <c r="J269" s="21">
        <f t="shared" si="77"/>
        <v>0</v>
      </c>
      <c r="K269" s="21">
        <f t="shared" si="77"/>
        <v>0</v>
      </c>
      <c r="L269" s="21">
        <f t="shared" si="77"/>
        <v>0</v>
      </c>
      <c r="M269" s="21">
        <f t="shared" si="77"/>
        <v>242.10783000000001</v>
      </c>
      <c r="N269" s="21">
        <f t="shared" si="77"/>
        <v>4024.22093</v>
      </c>
      <c r="O269" s="21">
        <f t="shared" si="77"/>
        <v>0</v>
      </c>
      <c r="P269" s="21">
        <f t="shared" si="77"/>
        <v>0</v>
      </c>
      <c r="Q269" s="21">
        <f t="shared" si="77"/>
        <v>0</v>
      </c>
    </row>
    <row r="270" spans="1:17" s="30" customFormat="1" ht="15" x14ac:dyDescent="0.2">
      <c r="A270" s="58"/>
      <c r="B270" s="61" t="s">
        <v>125</v>
      </c>
      <c r="C270" s="29" t="s">
        <v>45</v>
      </c>
      <c r="D270" s="60"/>
      <c r="E270" s="21">
        <f t="shared" si="72"/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</row>
    <row r="271" spans="1:17" s="30" customFormat="1" ht="19.5" customHeight="1" x14ac:dyDescent="0.2">
      <c r="A271" s="58"/>
      <c r="B271" s="61"/>
      <c r="C271" s="29" t="s">
        <v>46</v>
      </c>
      <c r="D271" s="60"/>
      <c r="E271" s="21">
        <f t="shared" si="72"/>
        <v>4266.3287600000003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242.10783000000001</v>
      </c>
      <c r="N271" s="20">
        <v>4024.22093</v>
      </c>
      <c r="O271" s="20">
        <v>0</v>
      </c>
      <c r="P271" s="20">
        <v>0</v>
      </c>
      <c r="Q271" s="20">
        <v>0</v>
      </c>
    </row>
    <row r="272" spans="1:17" s="30" customFormat="1" ht="18" customHeight="1" x14ac:dyDescent="0.2">
      <c r="A272" s="58"/>
      <c r="B272" s="61"/>
      <c r="C272" s="29" t="s">
        <v>47</v>
      </c>
      <c r="D272" s="60"/>
      <c r="E272" s="21">
        <f t="shared" si="72"/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0</v>
      </c>
      <c r="N272" s="20">
        <v>0</v>
      </c>
      <c r="O272" s="20">
        <v>0</v>
      </c>
      <c r="P272" s="20">
        <v>0</v>
      </c>
      <c r="Q272" s="20">
        <v>0</v>
      </c>
    </row>
    <row r="273" spans="1:17" s="30" customFormat="1" ht="18" customHeight="1" x14ac:dyDescent="0.2">
      <c r="A273" s="59"/>
      <c r="B273" s="62"/>
      <c r="C273" s="29" t="s">
        <v>48</v>
      </c>
      <c r="D273" s="60"/>
      <c r="E273" s="21">
        <f t="shared" si="72"/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>
        <v>0</v>
      </c>
      <c r="O273" s="20">
        <v>0</v>
      </c>
      <c r="P273" s="20">
        <v>0</v>
      </c>
      <c r="Q273" s="20">
        <v>0</v>
      </c>
    </row>
    <row r="274" spans="1:17" s="30" customFormat="1" ht="15" x14ac:dyDescent="0.2">
      <c r="A274" s="57" t="s">
        <v>500</v>
      </c>
      <c r="B274" s="31" t="s">
        <v>128</v>
      </c>
      <c r="C274" s="29" t="s">
        <v>44</v>
      </c>
      <c r="D274" s="60"/>
      <c r="E274" s="21">
        <f t="shared" ref="E274:E283" si="78">SUM(F274:Q274)</f>
        <v>2428.047</v>
      </c>
      <c r="F274" s="21">
        <f>SUM(F275:F278)</f>
        <v>0</v>
      </c>
      <c r="G274" s="21">
        <f t="shared" ref="G274:Q274" si="79">SUM(G275:G278)</f>
        <v>0</v>
      </c>
      <c r="H274" s="21">
        <f t="shared" si="79"/>
        <v>0</v>
      </c>
      <c r="I274" s="21">
        <f t="shared" si="79"/>
        <v>0</v>
      </c>
      <c r="J274" s="21">
        <f t="shared" si="79"/>
        <v>0</v>
      </c>
      <c r="K274" s="21">
        <f t="shared" si="79"/>
        <v>0</v>
      </c>
      <c r="L274" s="21">
        <f t="shared" si="79"/>
        <v>0</v>
      </c>
      <c r="M274" s="21">
        <f t="shared" si="79"/>
        <v>0</v>
      </c>
      <c r="N274" s="21">
        <f t="shared" si="79"/>
        <v>2428.047</v>
      </c>
      <c r="O274" s="21">
        <f t="shared" si="79"/>
        <v>0</v>
      </c>
      <c r="P274" s="21">
        <f t="shared" si="79"/>
        <v>0</v>
      </c>
      <c r="Q274" s="21">
        <f t="shared" si="79"/>
        <v>0</v>
      </c>
    </row>
    <row r="275" spans="1:17" s="30" customFormat="1" ht="15" x14ac:dyDescent="0.2">
      <c r="A275" s="58"/>
      <c r="B275" s="61" t="s">
        <v>400</v>
      </c>
      <c r="C275" s="29" t="s">
        <v>45</v>
      </c>
      <c r="D275" s="60"/>
      <c r="E275" s="21">
        <f t="shared" si="78"/>
        <v>0</v>
      </c>
      <c r="F275" s="20">
        <v>0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  <c r="Q275" s="20">
        <v>0</v>
      </c>
    </row>
    <row r="276" spans="1:17" s="30" customFormat="1" ht="18" customHeight="1" x14ac:dyDescent="0.2">
      <c r="A276" s="58"/>
      <c r="B276" s="61"/>
      <c r="C276" s="29" t="s">
        <v>46</v>
      </c>
      <c r="D276" s="60"/>
      <c r="E276" s="21">
        <f t="shared" si="78"/>
        <v>2428.047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2428.047</v>
      </c>
      <c r="O276" s="20">
        <v>0</v>
      </c>
      <c r="P276" s="20">
        <v>0</v>
      </c>
      <c r="Q276" s="20">
        <v>0</v>
      </c>
    </row>
    <row r="277" spans="1:17" s="30" customFormat="1" ht="15.75" customHeight="1" x14ac:dyDescent="0.2">
      <c r="A277" s="58"/>
      <c r="B277" s="61"/>
      <c r="C277" s="29" t="s">
        <v>47</v>
      </c>
      <c r="D277" s="60"/>
      <c r="E277" s="21">
        <f t="shared" si="78"/>
        <v>0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20">
        <v>0</v>
      </c>
    </row>
    <row r="278" spans="1:17" s="30" customFormat="1" ht="19.5" customHeight="1" x14ac:dyDescent="0.2">
      <c r="A278" s="59"/>
      <c r="B278" s="62"/>
      <c r="C278" s="29" t="s">
        <v>48</v>
      </c>
      <c r="D278" s="60"/>
      <c r="E278" s="21">
        <f t="shared" si="78"/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v>0</v>
      </c>
      <c r="Q278" s="20">
        <v>0</v>
      </c>
    </row>
    <row r="279" spans="1:17" s="30" customFormat="1" ht="15" x14ac:dyDescent="0.2">
      <c r="A279" s="57" t="s">
        <v>501</v>
      </c>
      <c r="B279" s="31" t="s">
        <v>130</v>
      </c>
      <c r="C279" s="29" t="s">
        <v>44</v>
      </c>
      <c r="D279" s="60"/>
      <c r="E279" s="21">
        <f t="shared" si="78"/>
        <v>0</v>
      </c>
      <c r="F279" s="21">
        <f>SUM(F280:F283)</f>
        <v>0</v>
      </c>
      <c r="G279" s="21">
        <f t="shared" ref="G279:Q279" si="80">SUM(G280:G283)</f>
        <v>0</v>
      </c>
      <c r="H279" s="21">
        <f t="shared" si="80"/>
        <v>0</v>
      </c>
      <c r="I279" s="21">
        <f t="shared" si="80"/>
        <v>0</v>
      </c>
      <c r="J279" s="21">
        <f t="shared" si="80"/>
        <v>0</v>
      </c>
      <c r="K279" s="21">
        <f t="shared" si="80"/>
        <v>0</v>
      </c>
      <c r="L279" s="21">
        <f t="shared" si="80"/>
        <v>0</v>
      </c>
      <c r="M279" s="21">
        <f t="shared" si="80"/>
        <v>0</v>
      </c>
      <c r="N279" s="21">
        <f t="shared" si="80"/>
        <v>0</v>
      </c>
      <c r="O279" s="21">
        <f t="shared" si="80"/>
        <v>0</v>
      </c>
      <c r="P279" s="21">
        <f t="shared" si="80"/>
        <v>0</v>
      </c>
      <c r="Q279" s="21">
        <f t="shared" si="80"/>
        <v>0</v>
      </c>
    </row>
    <row r="280" spans="1:17" s="30" customFormat="1" ht="15" x14ac:dyDescent="0.2">
      <c r="A280" s="58"/>
      <c r="B280" s="61" t="s">
        <v>401</v>
      </c>
      <c r="C280" s="29" t="s">
        <v>45</v>
      </c>
      <c r="D280" s="60"/>
      <c r="E280" s="21">
        <f t="shared" si="78"/>
        <v>0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  <c r="Q280" s="20">
        <v>0</v>
      </c>
    </row>
    <row r="281" spans="1:17" s="30" customFormat="1" ht="19.5" customHeight="1" x14ac:dyDescent="0.2">
      <c r="A281" s="58"/>
      <c r="B281" s="61"/>
      <c r="C281" s="29" t="s">
        <v>46</v>
      </c>
      <c r="D281" s="60"/>
      <c r="E281" s="21">
        <f t="shared" si="78"/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</row>
    <row r="282" spans="1:17" s="30" customFormat="1" ht="19.5" customHeight="1" x14ac:dyDescent="0.2">
      <c r="A282" s="58"/>
      <c r="B282" s="61"/>
      <c r="C282" s="29" t="s">
        <v>47</v>
      </c>
      <c r="D282" s="60"/>
      <c r="E282" s="21">
        <f t="shared" si="78"/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</row>
    <row r="283" spans="1:17" s="30" customFormat="1" ht="17.25" customHeight="1" x14ac:dyDescent="0.2">
      <c r="A283" s="59"/>
      <c r="B283" s="62"/>
      <c r="C283" s="29" t="s">
        <v>48</v>
      </c>
      <c r="D283" s="60"/>
      <c r="E283" s="21">
        <f t="shared" si="78"/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  <c r="N283" s="20">
        <v>0</v>
      </c>
      <c r="O283" s="20">
        <v>0</v>
      </c>
      <c r="P283" s="20">
        <v>0</v>
      </c>
      <c r="Q283" s="20">
        <v>0</v>
      </c>
    </row>
    <row r="284" spans="1:17" s="28" customFormat="1" ht="15" x14ac:dyDescent="0.2">
      <c r="A284" s="57" t="s">
        <v>502</v>
      </c>
      <c r="B284" s="31" t="s">
        <v>132</v>
      </c>
      <c r="C284" s="29" t="s">
        <v>44</v>
      </c>
      <c r="D284" s="60"/>
      <c r="E284" s="21">
        <f t="shared" si="72"/>
        <v>6294.6889099999999</v>
      </c>
      <c r="F284" s="21">
        <f>SUM(F285:F288)</f>
        <v>6294.6889099999999</v>
      </c>
      <c r="G284" s="21">
        <f t="shared" ref="G284:Q284" si="81">SUM(G285:G288)</f>
        <v>0</v>
      </c>
      <c r="H284" s="21">
        <f t="shared" si="81"/>
        <v>0</v>
      </c>
      <c r="I284" s="21">
        <f t="shared" si="81"/>
        <v>0</v>
      </c>
      <c r="J284" s="21">
        <f t="shared" si="81"/>
        <v>0</v>
      </c>
      <c r="K284" s="21">
        <f t="shared" si="81"/>
        <v>0</v>
      </c>
      <c r="L284" s="21">
        <f t="shared" si="81"/>
        <v>0</v>
      </c>
      <c r="M284" s="21">
        <f t="shared" si="81"/>
        <v>0</v>
      </c>
      <c r="N284" s="21">
        <f t="shared" si="81"/>
        <v>0</v>
      </c>
      <c r="O284" s="21">
        <f t="shared" si="81"/>
        <v>0</v>
      </c>
      <c r="P284" s="21">
        <f t="shared" si="81"/>
        <v>0</v>
      </c>
      <c r="Q284" s="21">
        <f t="shared" si="81"/>
        <v>0</v>
      </c>
    </row>
    <row r="285" spans="1:17" s="30" customFormat="1" ht="15" x14ac:dyDescent="0.2">
      <c r="A285" s="58"/>
      <c r="B285" s="61" t="s">
        <v>127</v>
      </c>
      <c r="C285" s="29" t="s">
        <v>45</v>
      </c>
      <c r="D285" s="60"/>
      <c r="E285" s="21">
        <f t="shared" si="72"/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</row>
    <row r="286" spans="1:17" s="30" customFormat="1" ht="15" x14ac:dyDescent="0.2">
      <c r="A286" s="58"/>
      <c r="B286" s="61"/>
      <c r="C286" s="29" t="s">
        <v>46</v>
      </c>
      <c r="D286" s="60"/>
      <c r="E286" s="21">
        <f t="shared" si="72"/>
        <v>6294.6889099999999</v>
      </c>
      <c r="F286" s="20">
        <v>6294.6889099999999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</row>
    <row r="287" spans="1:17" s="30" customFormat="1" ht="15" x14ac:dyDescent="0.2">
      <c r="A287" s="58"/>
      <c r="B287" s="61"/>
      <c r="C287" s="29" t="s">
        <v>47</v>
      </c>
      <c r="D287" s="60"/>
      <c r="E287" s="21">
        <f t="shared" si="72"/>
        <v>0</v>
      </c>
      <c r="F287" s="20">
        <v>0</v>
      </c>
      <c r="G287" s="20">
        <v>0</v>
      </c>
      <c r="H287" s="20">
        <v>0</v>
      </c>
      <c r="I287" s="20">
        <v>0</v>
      </c>
      <c r="J287" s="20">
        <v>0</v>
      </c>
      <c r="K287" s="20">
        <v>0</v>
      </c>
      <c r="L287" s="20">
        <v>0</v>
      </c>
      <c r="M287" s="20">
        <v>0</v>
      </c>
      <c r="N287" s="20">
        <v>0</v>
      </c>
      <c r="O287" s="20">
        <v>0</v>
      </c>
      <c r="P287" s="20">
        <v>0</v>
      </c>
      <c r="Q287" s="20">
        <v>0</v>
      </c>
    </row>
    <row r="288" spans="1:17" s="30" customFormat="1" ht="15" x14ac:dyDescent="0.2">
      <c r="A288" s="59"/>
      <c r="B288" s="62"/>
      <c r="C288" s="29" t="s">
        <v>48</v>
      </c>
      <c r="D288" s="60"/>
      <c r="E288" s="21">
        <f t="shared" si="72"/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  <c r="Q288" s="20">
        <v>0</v>
      </c>
    </row>
    <row r="289" spans="1:17" s="30" customFormat="1" ht="15" x14ac:dyDescent="0.2">
      <c r="A289" s="57" t="s">
        <v>503</v>
      </c>
      <c r="B289" s="31" t="s">
        <v>134</v>
      </c>
      <c r="C289" s="29" t="s">
        <v>44</v>
      </c>
      <c r="D289" s="60"/>
      <c r="E289" s="21">
        <f t="shared" si="72"/>
        <v>9830.5519999999997</v>
      </c>
      <c r="F289" s="21">
        <f>SUM(F290:F293)</f>
        <v>0</v>
      </c>
      <c r="G289" s="21">
        <f t="shared" ref="G289:Q289" si="82">SUM(G290:G293)</f>
        <v>0</v>
      </c>
      <c r="H289" s="21">
        <f t="shared" si="82"/>
        <v>0</v>
      </c>
      <c r="I289" s="21">
        <f t="shared" si="82"/>
        <v>9466.9269999999997</v>
      </c>
      <c r="J289" s="21">
        <f t="shared" si="82"/>
        <v>363.625</v>
      </c>
      <c r="K289" s="21">
        <f t="shared" si="82"/>
        <v>0</v>
      </c>
      <c r="L289" s="21">
        <f t="shared" si="82"/>
        <v>0</v>
      </c>
      <c r="M289" s="21">
        <f t="shared" si="82"/>
        <v>0</v>
      </c>
      <c r="N289" s="21">
        <f t="shared" si="82"/>
        <v>0</v>
      </c>
      <c r="O289" s="21">
        <f t="shared" si="82"/>
        <v>0</v>
      </c>
      <c r="P289" s="21">
        <f t="shared" si="82"/>
        <v>0</v>
      </c>
      <c r="Q289" s="21">
        <f t="shared" si="82"/>
        <v>0</v>
      </c>
    </row>
    <row r="290" spans="1:17" s="30" customFormat="1" ht="15" x14ac:dyDescent="0.2">
      <c r="A290" s="58"/>
      <c r="B290" s="61" t="s">
        <v>129</v>
      </c>
      <c r="C290" s="29" t="s">
        <v>45</v>
      </c>
      <c r="D290" s="60"/>
      <c r="E290" s="21">
        <f t="shared" si="72"/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</row>
    <row r="291" spans="1:17" s="30" customFormat="1" ht="15" x14ac:dyDescent="0.2">
      <c r="A291" s="58"/>
      <c r="B291" s="61"/>
      <c r="C291" s="29" t="s">
        <v>46</v>
      </c>
      <c r="D291" s="60"/>
      <c r="E291" s="21">
        <f t="shared" si="72"/>
        <v>9830.5519999999997</v>
      </c>
      <c r="F291" s="20">
        <v>0</v>
      </c>
      <c r="G291" s="20">
        <v>0</v>
      </c>
      <c r="H291" s="20">
        <v>0</v>
      </c>
      <c r="I291" s="20">
        <v>9466.9269999999997</v>
      </c>
      <c r="J291" s="20">
        <v>363.625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</row>
    <row r="292" spans="1:17" s="30" customFormat="1" ht="15" x14ac:dyDescent="0.2">
      <c r="A292" s="58"/>
      <c r="B292" s="61"/>
      <c r="C292" s="29" t="s">
        <v>47</v>
      </c>
      <c r="D292" s="60"/>
      <c r="E292" s="21">
        <f t="shared" si="72"/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20">
        <v>0</v>
      </c>
      <c r="M292" s="20">
        <v>0</v>
      </c>
      <c r="N292" s="20">
        <v>0</v>
      </c>
      <c r="O292" s="20">
        <v>0</v>
      </c>
      <c r="P292" s="20">
        <v>0</v>
      </c>
      <c r="Q292" s="20">
        <v>0</v>
      </c>
    </row>
    <row r="293" spans="1:17" s="30" customFormat="1" ht="15" x14ac:dyDescent="0.2">
      <c r="A293" s="59"/>
      <c r="B293" s="62"/>
      <c r="C293" s="29" t="s">
        <v>48</v>
      </c>
      <c r="D293" s="60"/>
      <c r="E293" s="21">
        <f t="shared" si="72"/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  <c r="Q293" s="20">
        <v>0</v>
      </c>
    </row>
    <row r="294" spans="1:17" s="30" customFormat="1" ht="15" x14ac:dyDescent="0.2">
      <c r="A294" s="57" t="s">
        <v>504</v>
      </c>
      <c r="B294" s="31" t="s">
        <v>136</v>
      </c>
      <c r="C294" s="29" t="s">
        <v>44</v>
      </c>
      <c r="D294" s="60"/>
      <c r="E294" s="21">
        <f t="shared" si="72"/>
        <v>20311.490000000002</v>
      </c>
      <c r="F294" s="21">
        <f>SUM(F295:F298)</f>
        <v>0</v>
      </c>
      <c r="G294" s="21">
        <f t="shared" ref="G294:Q294" si="83">SUM(G295:G298)</f>
        <v>0</v>
      </c>
      <c r="H294" s="21">
        <f t="shared" si="83"/>
        <v>0</v>
      </c>
      <c r="I294" s="21">
        <f t="shared" si="83"/>
        <v>19996.437000000002</v>
      </c>
      <c r="J294" s="21">
        <f t="shared" si="83"/>
        <v>315.053</v>
      </c>
      <c r="K294" s="21">
        <f t="shared" si="83"/>
        <v>0</v>
      </c>
      <c r="L294" s="21">
        <f t="shared" si="83"/>
        <v>0</v>
      </c>
      <c r="M294" s="21">
        <f t="shared" si="83"/>
        <v>0</v>
      </c>
      <c r="N294" s="21">
        <f t="shared" si="83"/>
        <v>0</v>
      </c>
      <c r="O294" s="21">
        <f t="shared" si="83"/>
        <v>0</v>
      </c>
      <c r="P294" s="21">
        <f t="shared" si="83"/>
        <v>0</v>
      </c>
      <c r="Q294" s="21">
        <f t="shared" si="83"/>
        <v>0</v>
      </c>
    </row>
    <row r="295" spans="1:17" s="30" customFormat="1" ht="15" x14ac:dyDescent="0.2">
      <c r="A295" s="58"/>
      <c r="B295" s="61" t="s">
        <v>131</v>
      </c>
      <c r="C295" s="29" t="s">
        <v>45</v>
      </c>
      <c r="D295" s="60"/>
      <c r="E295" s="21">
        <f t="shared" si="72"/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  <c r="Q295" s="20">
        <v>0</v>
      </c>
    </row>
    <row r="296" spans="1:17" s="30" customFormat="1" ht="15" x14ac:dyDescent="0.2">
      <c r="A296" s="58"/>
      <c r="B296" s="61"/>
      <c r="C296" s="29" t="s">
        <v>46</v>
      </c>
      <c r="D296" s="60"/>
      <c r="E296" s="21">
        <f t="shared" si="72"/>
        <v>20311.490000000002</v>
      </c>
      <c r="F296" s="20">
        <v>0</v>
      </c>
      <c r="G296" s="20">
        <v>0</v>
      </c>
      <c r="H296" s="20">
        <v>0</v>
      </c>
      <c r="I296" s="20">
        <v>19996.437000000002</v>
      </c>
      <c r="J296" s="20">
        <v>315.053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</row>
    <row r="297" spans="1:17" s="30" customFormat="1" ht="15" x14ac:dyDescent="0.2">
      <c r="A297" s="58"/>
      <c r="B297" s="61"/>
      <c r="C297" s="29" t="s">
        <v>47</v>
      </c>
      <c r="D297" s="60"/>
      <c r="E297" s="21">
        <f t="shared" si="72"/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0</v>
      </c>
      <c r="O297" s="20">
        <v>0</v>
      </c>
      <c r="P297" s="20">
        <v>0</v>
      </c>
      <c r="Q297" s="20">
        <v>0</v>
      </c>
    </row>
    <row r="298" spans="1:17" s="30" customFormat="1" ht="15" x14ac:dyDescent="0.2">
      <c r="A298" s="59"/>
      <c r="B298" s="62"/>
      <c r="C298" s="29" t="s">
        <v>48</v>
      </c>
      <c r="D298" s="60"/>
      <c r="E298" s="21">
        <f t="shared" si="72"/>
        <v>0</v>
      </c>
      <c r="F298" s="20">
        <v>0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</row>
    <row r="299" spans="1:17" s="28" customFormat="1" ht="15" x14ac:dyDescent="0.2">
      <c r="A299" s="57" t="s">
        <v>505</v>
      </c>
      <c r="B299" s="31" t="s">
        <v>137</v>
      </c>
      <c r="C299" s="29" t="s">
        <v>44</v>
      </c>
      <c r="D299" s="60"/>
      <c r="E299" s="21">
        <f t="shared" si="72"/>
        <v>13909.472</v>
      </c>
      <c r="F299" s="21">
        <f>SUM(F300:F303)</f>
        <v>6634.1861900000004</v>
      </c>
      <c r="G299" s="21">
        <f t="shared" ref="G299:Q299" si="84">SUM(G300:G303)</f>
        <v>7275.2858100000003</v>
      </c>
      <c r="H299" s="21">
        <f t="shared" si="84"/>
        <v>0</v>
      </c>
      <c r="I299" s="21">
        <f t="shared" si="84"/>
        <v>0</v>
      </c>
      <c r="J299" s="21">
        <f t="shared" si="84"/>
        <v>0</v>
      </c>
      <c r="K299" s="21">
        <f t="shared" si="84"/>
        <v>0</v>
      </c>
      <c r="L299" s="21">
        <f t="shared" si="84"/>
        <v>0</v>
      </c>
      <c r="M299" s="21">
        <f t="shared" si="84"/>
        <v>0</v>
      </c>
      <c r="N299" s="21">
        <f t="shared" si="84"/>
        <v>0</v>
      </c>
      <c r="O299" s="21">
        <f t="shared" si="84"/>
        <v>0</v>
      </c>
      <c r="P299" s="21">
        <f t="shared" si="84"/>
        <v>0</v>
      </c>
      <c r="Q299" s="21">
        <f t="shared" si="84"/>
        <v>0</v>
      </c>
    </row>
    <row r="300" spans="1:17" s="30" customFormat="1" ht="15" x14ac:dyDescent="0.2">
      <c r="A300" s="58"/>
      <c r="B300" s="61" t="s">
        <v>133</v>
      </c>
      <c r="C300" s="29" t="s">
        <v>45</v>
      </c>
      <c r="D300" s="60"/>
      <c r="E300" s="21">
        <f t="shared" si="72"/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</row>
    <row r="301" spans="1:17" s="30" customFormat="1" ht="15" x14ac:dyDescent="0.2">
      <c r="A301" s="58"/>
      <c r="B301" s="61"/>
      <c r="C301" s="29" t="s">
        <v>46</v>
      </c>
      <c r="D301" s="60"/>
      <c r="E301" s="21">
        <f t="shared" si="72"/>
        <v>13909.472</v>
      </c>
      <c r="F301" s="20">
        <v>6634.1861900000004</v>
      </c>
      <c r="G301" s="20">
        <v>7275.2858100000003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</row>
    <row r="302" spans="1:17" s="30" customFormat="1" ht="15" x14ac:dyDescent="0.2">
      <c r="A302" s="58"/>
      <c r="B302" s="61"/>
      <c r="C302" s="29" t="s">
        <v>47</v>
      </c>
      <c r="D302" s="60"/>
      <c r="E302" s="21">
        <f t="shared" si="72"/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</row>
    <row r="303" spans="1:17" s="30" customFormat="1" ht="15" x14ac:dyDescent="0.2">
      <c r="A303" s="59"/>
      <c r="B303" s="62"/>
      <c r="C303" s="29" t="s">
        <v>48</v>
      </c>
      <c r="D303" s="60"/>
      <c r="E303" s="21">
        <f t="shared" si="72"/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0</v>
      </c>
    </row>
    <row r="304" spans="1:17" s="28" customFormat="1" ht="15" customHeight="1" x14ac:dyDescent="0.2">
      <c r="A304" s="57" t="s">
        <v>506</v>
      </c>
      <c r="B304" s="31" t="s">
        <v>139</v>
      </c>
      <c r="C304" s="29" t="s">
        <v>44</v>
      </c>
      <c r="D304" s="60"/>
      <c r="E304" s="21">
        <f t="shared" si="72"/>
        <v>26227.915000000001</v>
      </c>
      <c r="F304" s="21">
        <f>SUM(F305:F308)</f>
        <v>6213.9970000000003</v>
      </c>
      <c r="G304" s="21">
        <f t="shared" ref="G304:Q304" si="85">SUM(G305:G308)</f>
        <v>10357.004999999999</v>
      </c>
      <c r="H304" s="21">
        <f t="shared" si="85"/>
        <v>9656.9130000000005</v>
      </c>
      <c r="I304" s="21">
        <f t="shared" si="85"/>
        <v>0</v>
      </c>
      <c r="J304" s="21">
        <f t="shared" si="85"/>
        <v>0</v>
      </c>
      <c r="K304" s="21">
        <f t="shared" si="85"/>
        <v>0</v>
      </c>
      <c r="L304" s="21">
        <f t="shared" si="85"/>
        <v>0</v>
      </c>
      <c r="M304" s="21">
        <f t="shared" si="85"/>
        <v>0</v>
      </c>
      <c r="N304" s="21">
        <f t="shared" si="85"/>
        <v>0</v>
      </c>
      <c r="O304" s="21">
        <f t="shared" si="85"/>
        <v>0</v>
      </c>
      <c r="P304" s="21">
        <f t="shared" si="85"/>
        <v>0</v>
      </c>
      <c r="Q304" s="21">
        <f t="shared" si="85"/>
        <v>0</v>
      </c>
    </row>
    <row r="305" spans="1:17" s="30" customFormat="1" ht="15" x14ac:dyDescent="0.2">
      <c r="A305" s="58"/>
      <c r="B305" s="61" t="s">
        <v>135</v>
      </c>
      <c r="C305" s="29" t="s">
        <v>45</v>
      </c>
      <c r="D305" s="60"/>
      <c r="E305" s="21">
        <f t="shared" si="72"/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</row>
    <row r="306" spans="1:17" s="30" customFormat="1" ht="15" x14ac:dyDescent="0.2">
      <c r="A306" s="58"/>
      <c r="B306" s="61"/>
      <c r="C306" s="29" t="s">
        <v>46</v>
      </c>
      <c r="D306" s="60"/>
      <c r="E306" s="21">
        <f t="shared" si="72"/>
        <v>26227.915000000001</v>
      </c>
      <c r="F306" s="20">
        <v>6213.9970000000003</v>
      </c>
      <c r="G306" s="20">
        <v>10357.004999999999</v>
      </c>
      <c r="H306" s="20">
        <v>9656.9130000000005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</row>
    <row r="307" spans="1:17" s="30" customFormat="1" ht="15" x14ac:dyDescent="0.2">
      <c r="A307" s="58"/>
      <c r="B307" s="61"/>
      <c r="C307" s="29" t="s">
        <v>47</v>
      </c>
      <c r="D307" s="60"/>
      <c r="E307" s="21">
        <f t="shared" si="72"/>
        <v>0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20">
        <v>0</v>
      </c>
      <c r="M307" s="20">
        <v>0</v>
      </c>
      <c r="N307" s="20">
        <v>0</v>
      </c>
      <c r="O307" s="20">
        <v>0</v>
      </c>
      <c r="P307" s="20">
        <v>0</v>
      </c>
      <c r="Q307" s="20">
        <v>0</v>
      </c>
    </row>
    <row r="308" spans="1:17" s="30" customFormat="1" ht="15" x14ac:dyDescent="0.2">
      <c r="A308" s="59"/>
      <c r="B308" s="62"/>
      <c r="C308" s="29" t="s">
        <v>48</v>
      </c>
      <c r="D308" s="60"/>
      <c r="E308" s="21">
        <f t="shared" si="72"/>
        <v>0</v>
      </c>
      <c r="F308" s="20">
        <v>0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  <c r="Q308" s="20">
        <v>0</v>
      </c>
    </row>
    <row r="309" spans="1:17" s="30" customFormat="1" ht="15" x14ac:dyDescent="0.2">
      <c r="A309" s="57" t="s">
        <v>507</v>
      </c>
      <c r="B309" s="31" t="s">
        <v>141</v>
      </c>
      <c r="C309" s="29" t="s">
        <v>44</v>
      </c>
      <c r="D309" s="60"/>
      <c r="E309" s="21">
        <f t="shared" si="72"/>
        <v>797202.91899000003</v>
      </c>
      <c r="F309" s="21">
        <f>SUM(F310:F313)</f>
        <v>0</v>
      </c>
      <c r="G309" s="21">
        <f t="shared" ref="G309:Q309" si="86">SUM(G310:G313)</f>
        <v>0</v>
      </c>
      <c r="H309" s="21">
        <f t="shared" si="86"/>
        <v>0</v>
      </c>
      <c r="I309" s="21">
        <f t="shared" si="86"/>
        <v>121456.99415</v>
      </c>
      <c r="J309" s="21">
        <f t="shared" si="86"/>
        <v>214237.30064999999</v>
      </c>
      <c r="K309" s="21">
        <f t="shared" si="86"/>
        <v>134591.10793</v>
      </c>
      <c r="L309" s="21">
        <f t="shared" si="86"/>
        <v>212981.32866999999</v>
      </c>
      <c r="M309" s="21">
        <f t="shared" si="86"/>
        <v>113936.18759</v>
      </c>
      <c r="N309" s="21">
        <f t="shared" si="86"/>
        <v>0</v>
      </c>
      <c r="O309" s="21">
        <f t="shared" si="86"/>
        <v>0</v>
      </c>
      <c r="P309" s="21">
        <f t="shared" si="86"/>
        <v>0</v>
      </c>
      <c r="Q309" s="21">
        <f t="shared" si="86"/>
        <v>0</v>
      </c>
    </row>
    <row r="310" spans="1:17" s="30" customFormat="1" ht="15" x14ac:dyDescent="0.2">
      <c r="A310" s="58"/>
      <c r="B310" s="61" t="s">
        <v>70</v>
      </c>
      <c r="C310" s="29" t="s">
        <v>45</v>
      </c>
      <c r="D310" s="60"/>
      <c r="E310" s="21">
        <f t="shared" si="72"/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</row>
    <row r="311" spans="1:17" s="30" customFormat="1" ht="15" x14ac:dyDescent="0.2">
      <c r="A311" s="58"/>
      <c r="B311" s="61"/>
      <c r="C311" s="29" t="s">
        <v>46</v>
      </c>
      <c r="D311" s="60"/>
      <c r="E311" s="21">
        <f t="shared" si="72"/>
        <v>797202.91899000003</v>
      </c>
      <c r="F311" s="20">
        <v>0</v>
      </c>
      <c r="G311" s="20">
        <v>0</v>
      </c>
      <c r="H311" s="20">
        <v>0</v>
      </c>
      <c r="I311" s="20">
        <v>121456.99415</v>
      </c>
      <c r="J311" s="20">
        <v>214237.30064999999</v>
      </c>
      <c r="K311" s="20">
        <v>134591.10793</v>
      </c>
      <c r="L311" s="20">
        <v>212981.32866999999</v>
      </c>
      <c r="M311" s="20">
        <v>113936.18759</v>
      </c>
      <c r="N311" s="20">
        <v>0</v>
      </c>
      <c r="O311" s="20">
        <v>0</v>
      </c>
      <c r="P311" s="20">
        <v>0</v>
      </c>
      <c r="Q311" s="20">
        <v>0</v>
      </c>
    </row>
    <row r="312" spans="1:17" s="30" customFormat="1" ht="15" x14ac:dyDescent="0.2">
      <c r="A312" s="58"/>
      <c r="B312" s="61"/>
      <c r="C312" s="29" t="s">
        <v>47</v>
      </c>
      <c r="D312" s="60"/>
      <c r="E312" s="21">
        <f t="shared" si="72"/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0">
        <v>0</v>
      </c>
      <c r="Q312" s="20">
        <v>0</v>
      </c>
    </row>
    <row r="313" spans="1:17" s="30" customFormat="1" ht="15" x14ac:dyDescent="0.2">
      <c r="A313" s="59"/>
      <c r="B313" s="62"/>
      <c r="C313" s="29" t="s">
        <v>48</v>
      </c>
      <c r="D313" s="60"/>
      <c r="E313" s="21">
        <f t="shared" si="72"/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0</v>
      </c>
    </row>
    <row r="314" spans="1:17" s="30" customFormat="1" ht="15" x14ac:dyDescent="0.2">
      <c r="A314" s="57" t="s">
        <v>508</v>
      </c>
      <c r="B314" s="31" t="s">
        <v>143</v>
      </c>
      <c r="C314" s="29" t="s">
        <v>44</v>
      </c>
      <c r="D314" s="60"/>
      <c r="E314" s="21">
        <f t="shared" si="72"/>
        <v>21797.555270000001</v>
      </c>
      <c r="F314" s="21">
        <f>SUM(F315:F318)</f>
        <v>0</v>
      </c>
      <c r="G314" s="21">
        <f>SUM(G315:G318)</f>
        <v>0</v>
      </c>
      <c r="H314" s="21">
        <f t="shared" ref="H314:Q314" si="87">SUM(H315:H318)</f>
        <v>21797.555270000001</v>
      </c>
      <c r="I314" s="21">
        <f t="shared" si="87"/>
        <v>0</v>
      </c>
      <c r="J314" s="21">
        <f t="shared" si="87"/>
        <v>0</v>
      </c>
      <c r="K314" s="21">
        <f t="shared" si="87"/>
        <v>0</v>
      </c>
      <c r="L314" s="21">
        <f t="shared" si="87"/>
        <v>0</v>
      </c>
      <c r="M314" s="21">
        <f t="shared" si="87"/>
        <v>0</v>
      </c>
      <c r="N314" s="21">
        <f t="shared" si="87"/>
        <v>0</v>
      </c>
      <c r="O314" s="21">
        <f t="shared" si="87"/>
        <v>0</v>
      </c>
      <c r="P314" s="21">
        <f t="shared" si="87"/>
        <v>0</v>
      </c>
      <c r="Q314" s="21">
        <f t="shared" si="87"/>
        <v>0</v>
      </c>
    </row>
    <row r="315" spans="1:17" s="30" customFormat="1" ht="15" x14ac:dyDescent="0.2">
      <c r="A315" s="58"/>
      <c r="B315" s="61" t="s">
        <v>138</v>
      </c>
      <c r="C315" s="29" t="s">
        <v>45</v>
      </c>
      <c r="D315" s="60"/>
      <c r="E315" s="21">
        <f t="shared" si="72"/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  <c r="Q315" s="20">
        <v>0</v>
      </c>
    </row>
    <row r="316" spans="1:17" s="30" customFormat="1" ht="15" x14ac:dyDescent="0.2">
      <c r="A316" s="58"/>
      <c r="B316" s="61"/>
      <c r="C316" s="29" t="s">
        <v>46</v>
      </c>
      <c r="D316" s="60"/>
      <c r="E316" s="21">
        <f t="shared" si="72"/>
        <v>21797.555270000001</v>
      </c>
      <c r="F316" s="20">
        <v>0</v>
      </c>
      <c r="G316" s="20">
        <v>0</v>
      </c>
      <c r="H316" s="20">
        <v>21797.555270000001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</row>
    <row r="317" spans="1:17" s="30" customFormat="1" ht="15" x14ac:dyDescent="0.2">
      <c r="A317" s="58"/>
      <c r="B317" s="61"/>
      <c r="C317" s="29" t="s">
        <v>47</v>
      </c>
      <c r="D317" s="60"/>
      <c r="E317" s="21">
        <f t="shared" si="72"/>
        <v>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0">
        <v>0</v>
      </c>
      <c r="O317" s="20">
        <v>0</v>
      </c>
      <c r="P317" s="20">
        <v>0</v>
      </c>
      <c r="Q317" s="20">
        <v>0</v>
      </c>
    </row>
    <row r="318" spans="1:17" s="30" customFormat="1" ht="15" x14ac:dyDescent="0.2">
      <c r="A318" s="59"/>
      <c r="B318" s="62"/>
      <c r="C318" s="29" t="s">
        <v>48</v>
      </c>
      <c r="D318" s="60"/>
      <c r="E318" s="21">
        <f t="shared" si="72"/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0</v>
      </c>
    </row>
    <row r="319" spans="1:17" s="28" customFormat="1" ht="15" x14ac:dyDescent="0.2">
      <c r="A319" s="57" t="s">
        <v>509</v>
      </c>
      <c r="B319" s="31" t="s">
        <v>145</v>
      </c>
      <c r="C319" s="29" t="s">
        <v>44</v>
      </c>
      <c r="D319" s="60"/>
      <c r="E319" s="21">
        <f t="shared" si="72"/>
        <v>5958.03899</v>
      </c>
      <c r="F319" s="21">
        <f>SUM(F320:F323)</f>
        <v>686.83262000000002</v>
      </c>
      <c r="G319" s="21">
        <f t="shared" ref="G319:Q319" si="88">SUM(G320:G323)</f>
        <v>5271.2063699999999</v>
      </c>
      <c r="H319" s="21">
        <f t="shared" si="88"/>
        <v>0</v>
      </c>
      <c r="I319" s="21">
        <f t="shared" si="88"/>
        <v>0</v>
      </c>
      <c r="J319" s="21">
        <f t="shared" si="88"/>
        <v>0</v>
      </c>
      <c r="K319" s="21">
        <f t="shared" si="88"/>
        <v>0</v>
      </c>
      <c r="L319" s="21">
        <f t="shared" si="88"/>
        <v>0</v>
      </c>
      <c r="M319" s="21">
        <f t="shared" si="88"/>
        <v>0</v>
      </c>
      <c r="N319" s="21">
        <f t="shared" si="88"/>
        <v>0</v>
      </c>
      <c r="O319" s="21">
        <f t="shared" si="88"/>
        <v>0</v>
      </c>
      <c r="P319" s="21">
        <f t="shared" si="88"/>
        <v>0</v>
      </c>
      <c r="Q319" s="21">
        <f t="shared" si="88"/>
        <v>0</v>
      </c>
    </row>
    <row r="320" spans="1:17" s="30" customFormat="1" ht="15" x14ac:dyDescent="0.2">
      <c r="A320" s="58"/>
      <c r="B320" s="61" t="s">
        <v>140</v>
      </c>
      <c r="C320" s="29" t="s">
        <v>45</v>
      </c>
      <c r="D320" s="60"/>
      <c r="E320" s="21">
        <f t="shared" si="72"/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</row>
    <row r="321" spans="1:17" s="30" customFormat="1" ht="15" x14ac:dyDescent="0.2">
      <c r="A321" s="58"/>
      <c r="B321" s="61"/>
      <c r="C321" s="29" t="s">
        <v>46</v>
      </c>
      <c r="D321" s="60"/>
      <c r="E321" s="21">
        <f t="shared" si="72"/>
        <v>5958.03899</v>
      </c>
      <c r="F321" s="20">
        <v>686.83262000000002</v>
      </c>
      <c r="G321" s="20">
        <v>5271.2063699999999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</row>
    <row r="322" spans="1:17" s="30" customFormat="1" ht="15" x14ac:dyDescent="0.2">
      <c r="A322" s="58"/>
      <c r="B322" s="61"/>
      <c r="C322" s="29" t="s">
        <v>47</v>
      </c>
      <c r="D322" s="60"/>
      <c r="E322" s="21">
        <f t="shared" si="72"/>
        <v>0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</row>
    <row r="323" spans="1:17" s="30" customFormat="1" ht="15" x14ac:dyDescent="0.2">
      <c r="A323" s="59"/>
      <c r="B323" s="62"/>
      <c r="C323" s="29" t="s">
        <v>48</v>
      </c>
      <c r="D323" s="60"/>
      <c r="E323" s="21">
        <f t="shared" ref="E323:E391" si="89">SUM(F323:Q323)</f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  <c r="Q323" s="20">
        <v>0</v>
      </c>
    </row>
    <row r="324" spans="1:17" s="28" customFormat="1" ht="15" x14ac:dyDescent="0.2">
      <c r="A324" s="57" t="s">
        <v>510</v>
      </c>
      <c r="B324" s="31" t="s">
        <v>147</v>
      </c>
      <c r="C324" s="29" t="s">
        <v>44</v>
      </c>
      <c r="D324" s="60"/>
      <c r="E324" s="21">
        <f t="shared" si="89"/>
        <v>9164.4663600000003</v>
      </c>
      <c r="F324" s="21">
        <f>SUM(F325:F328)</f>
        <v>9164.4663600000003</v>
      </c>
      <c r="G324" s="21">
        <f t="shared" ref="G324:Q324" si="90">SUM(G325:G328)</f>
        <v>0</v>
      </c>
      <c r="H324" s="21">
        <f t="shared" si="90"/>
        <v>0</v>
      </c>
      <c r="I324" s="21">
        <f t="shared" si="90"/>
        <v>0</v>
      </c>
      <c r="J324" s="21">
        <f t="shared" si="90"/>
        <v>0</v>
      </c>
      <c r="K324" s="21">
        <f t="shared" si="90"/>
        <v>0</v>
      </c>
      <c r="L324" s="21">
        <f t="shared" si="90"/>
        <v>0</v>
      </c>
      <c r="M324" s="21">
        <f t="shared" si="90"/>
        <v>0</v>
      </c>
      <c r="N324" s="21">
        <f t="shared" si="90"/>
        <v>0</v>
      </c>
      <c r="O324" s="21">
        <f t="shared" si="90"/>
        <v>0</v>
      </c>
      <c r="P324" s="21">
        <f t="shared" si="90"/>
        <v>0</v>
      </c>
      <c r="Q324" s="21">
        <f t="shared" si="90"/>
        <v>0</v>
      </c>
    </row>
    <row r="325" spans="1:17" s="30" customFormat="1" ht="15" x14ac:dyDescent="0.2">
      <c r="A325" s="58"/>
      <c r="B325" s="61" t="s">
        <v>142</v>
      </c>
      <c r="C325" s="29" t="s">
        <v>45</v>
      </c>
      <c r="D325" s="60"/>
      <c r="E325" s="21">
        <f t="shared" si="89"/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</row>
    <row r="326" spans="1:17" s="30" customFormat="1" ht="15" x14ac:dyDescent="0.2">
      <c r="A326" s="58"/>
      <c r="B326" s="61"/>
      <c r="C326" s="29" t="s">
        <v>46</v>
      </c>
      <c r="D326" s="60"/>
      <c r="E326" s="21">
        <f t="shared" si="89"/>
        <v>9164.4663600000003</v>
      </c>
      <c r="F326" s="20">
        <v>9164.4663600000003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</row>
    <row r="327" spans="1:17" s="30" customFormat="1" ht="15" x14ac:dyDescent="0.2">
      <c r="A327" s="58"/>
      <c r="B327" s="61"/>
      <c r="C327" s="29" t="s">
        <v>47</v>
      </c>
      <c r="D327" s="60"/>
      <c r="E327" s="21">
        <f t="shared" si="89"/>
        <v>0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0</v>
      </c>
      <c r="M327" s="20">
        <v>0</v>
      </c>
      <c r="N327" s="20">
        <v>0</v>
      </c>
      <c r="O327" s="20">
        <v>0</v>
      </c>
      <c r="P327" s="20">
        <v>0</v>
      </c>
      <c r="Q327" s="20">
        <v>0</v>
      </c>
    </row>
    <row r="328" spans="1:17" s="30" customFormat="1" ht="15" x14ac:dyDescent="0.2">
      <c r="A328" s="59"/>
      <c r="B328" s="62"/>
      <c r="C328" s="29" t="s">
        <v>48</v>
      </c>
      <c r="D328" s="60"/>
      <c r="E328" s="21">
        <f t="shared" si="89"/>
        <v>0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  <c r="Q328" s="20">
        <v>0</v>
      </c>
    </row>
    <row r="329" spans="1:17" s="30" customFormat="1" ht="15" x14ac:dyDescent="0.2">
      <c r="A329" s="57" t="s">
        <v>511</v>
      </c>
      <c r="B329" s="31" t="s">
        <v>149</v>
      </c>
      <c r="C329" s="29" t="s">
        <v>44</v>
      </c>
      <c r="D329" s="60"/>
      <c r="E329" s="21">
        <f t="shared" si="89"/>
        <v>12699.227000000001</v>
      </c>
      <c r="F329" s="21">
        <f>SUM(F330:F333)</f>
        <v>0</v>
      </c>
      <c r="G329" s="21">
        <f t="shared" ref="G329:Q329" si="91">SUM(G330:G333)</f>
        <v>0</v>
      </c>
      <c r="H329" s="21">
        <f t="shared" si="91"/>
        <v>0</v>
      </c>
      <c r="I329" s="21">
        <f t="shared" si="91"/>
        <v>4559.09</v>
      </c>
      <c r="J329" s="21">
        <f t="shared" si="91"/>
        <v>7625.47</v>
      </c>
      <c r="K329" s="21">
        <f t="shared" si="91"/>
        <v>514.66700000000003</v>
      </c>
      <c r="L329" s="21">
        <f t="shared" si="91"/>
        <v>0</v>
      </c>
      <c r="M329" s="21">
        <f t="shared" si="91"/>
        <v>0</v>
      </c>
      <c r="N329" s="21">
        <f t="shared" si="91"/>
        <v>0</v>
      </c>
      <c r="O329" s="21">
        <f t="shared" si="91"/>
        <v>0</v>
      </c>
      <c r="P329" s="21">
        <f t="shared" si="91"/>
        <v>0</v>
      </c>
      <c r="Q329" s="21">
        <f t="shared" si="91"/>
        <v>0</v>
      </c>
    </row>
    <row r="330" spans="1:17" s="30" customFormat="1" ht="15" x14ac:dyDescent="0.2">
      <c r="A330" s="58"/>
      <c r="B330" s="61" t="s">
        <v>144</v>
      </c>
      <c r="C330" s="29" t="s">
        <v>45</v>
      </c>
      <c r="D330" s="60"/>
      <c r="E330" s="21">
        <f t="shared" si="89"/>
        <v>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</row>
    <row r="331" spans="1:17" s="30" customFormat="1" ht="15" x14ac:dyDescent="0.2">
      <c r="A331" s="58"/>
      <c r="B331" s="61"/>
      <c r="C331" s="29" t="s">
        <v>46</v>
      </c>
      <c r="D331" s="60"/>
      <c r="E331" s="21">
        <f t="shared" si="89"/>
        <v>12699.227000000001</v>
      </c>
      <c r="F331" s="20">
        <v>0</v>
      </c>
      <c r="G331" s="20">
        <v>0</v>
      </c>
      <c r="H331" s="20">
        <v>0</v>
      </c>
      <c r="I331" s="20">
        <v>4559.09</v>
      </c>
      <c r="J331" s="20">
        <v>7625.47</v>
      </c>
      <c r="K331" s="20">
        <v>514.66700000000003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  <c r="Q331" s="20">
        <v>0</v>
      </c>
    </row>
    <row r="332" spans="1:17" s="30" customFormat="1" ht="15" x14ac:dyDescent="0.2">
      <c r="A332" s="58"/>
      <c r="B332" s="61"/>
      <c r="C332" s="29" t="s">
        <v>47</v>
      </c>
      <c r="D332" s="60"/>
      <c r="E332" s="21">
        <f t="shared" si="89"/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20">
        <v>0</v>
      </c>
      <c r="M332" s="20">
        <v>0</v>
      </c>
      <c r="N332" s="20">
        <v>0</v>
      </c>
      <c r="O332" s="20">
        <v>0</v>
      </c>
      <c r="P332" s="20">
        <v>0</v>
      </c>
      <c r="Q332" s="20">
        <v>0</v>
      </c>
    </row>
    <row r="333" spans="1:17" s="30" customFormat="1" ht="15" x14ac:dyDescent="0.2">
      <c r="A333" s="59"/>
      <c r="B333" s="62"/>
      <c r="C333" s="29" t="s">
        <v>48</v>
      </c>
      <c r="D333" s="60"/>
      <c r="E333" s="21">
        <f t="shared" si="89"/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20">
        <v>0</v>
      </c>
    </row>
    <row r="334" spans="1:17" s="30" customFormat="1" ht="15" x14ac:dyDescent="0.2">
      <c r="A334" s="57" t="s">
        <v>512</v>
      </c>
      <c r="B334" s="31" t="s">
        <v>150</v>
      </c>
      <c r="C334" s="29" t="s">
        <v>44</v>
      </c>
      <c r="D334" s="60"/>
      <c r="E334" s="21">
        <f>SUM(F334:Q334)</f>
        <v>613.27599999999995</v>
      </c>
      <c r="F334" s="21">
        <f>SUM(F335:F338)</f>
        <v>0</v>
      </c>
      <c r="G334" s="21">
        <f t="shared" ref="G334:Q334" si="92">SUM(G335:G338)</f>
        <v>0</v>
      </c>
      <c r="H334" s="21">
        <f t="shared" si="92"/>
        <v>0</v>
      </c>
      <c r="I334" s="21">
        <f t="shared" si="92"/>
        <v>0</v>
      </c>
      <c r="J334" s="21">
        <f t="shared" si="92"/>
        <v>0</v>
      </c>
      <c r="K334" s="21">
        <f t="shared" si="92"/>
        <v>0</v>
      </c>
      <c r="L334" s="21">
        <f t="shared" si="92"/>
        <v>0</v>
      </c>
      <c r="M334" s="21">
        <f t="shared" si="92"/>
        <v>0</v>
      </c>
      <c r="N334" s="21">
        <f t="shared" si="92"/>
        <v>613.27599999999995</v>
      </c>
      <c r="O334" s="21">
        <f t="shared" si="92"/>
        <v>0</v>
      </c>
      <c r="P334" s="21">
        <f t="shared" si="92"/>
        <v>0</v>
      </c>
      <c r="Q334" s="21">
        <f t="shared" si="92"/>
        <v>0</v>
      </c>
    </row>
    <row r="335" spans="1:17" s="30" customFormat="1" ht="15" x14ac:dyDescent="0.2">
      <c r="A335" s="58"/>
      <c r="B335" s="61" t="s">
        <v>402</v>
      </c>
      <c r="C335" s="29" t="s">
        <v>45</v>
      </c>
      <c r="D335" s="60"/>
      <c r="E335" s="21">
        <f>SUM(F335:Q335)</f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  <c r="Q335" s="20">
        <v>0</v>
      </c>
    </row>
    <row r="336" spans="1:17" s="30" customFormat="1" ht="15" x14ac:dyDescent="0.2">
      <c r="A336" s="58"/>
      <c r="B336" s="61"/>
      <c r="C336" s="29" t="s">
        <v>46</v>
      </c>
      <c r="D336" s="60"/>
      <c r="E336" s="21">
        <f>SUM(F336:Q336)</f>
        <v>613.27599999999995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f>613.276</f>
        <v>613.27599999999995</v>
      </c>
      <c r="O336" s="20">
        <v>0</v>
      </c>
      <c r="P336" s="20">
        <v>0</v>
      </c>
      <c r="Q336" s="20">
        <v>0</v>
      </c>
    </row>
    <row r="337" spans="1:17" s="30" customFormat="1" ht="15" x14ac:dyDescent="0.2">
      <c r="A337" s="58"/>
      <c r="B337" s="61"/>
      <c r="C337" s="29" t="s">
        <v>47</v>
      </c>
      <c r="D337" s="60"/>
      <c r="E337" s="21">
        <f>SUM(F337:Q337)</f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0">
        <v>0</v>
      </c>
      <c r="Q337" s="20">
        <v>0</v>
      </c>
    </row>
    <row r="338" spans="1:17" s="30" customFormat="1" ht="15" x14ac:dyDescent="0.2">
      <c r="A338" s="59"/>
      <c r="B338" s="62"/>
      <c r="C338" s="29" t="s">
        <v>48</v>
      </c>
      <c r="D338" s="60"/>
      <c r="E338" s="21">
        <f>SUM(F338:Q338)</f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</row>
    <row r="339" spans="1:17" s="30" customFormat="1" ht="15" x14ac:dyDescent="0.2">
      <c r="A339" s="57" t="s">
        <v>513</v>
      </c>
      <c r="B339" s="31" t="s">
        <v>152</v>
      </c>
      <c r="C339" s="29" t="s">
        <v>44</v>
      </c>
      <c r="D339" s="60"/>
      <c r="E339" s="21">
        <f t="shared" si="89"/>
        <v>130416.374</v>
      </c>
      <c r="F339" s="21">
        <f>SUM(F340:F343)</f>
        <v>0</v>
      </c>
      <c r="G339" s="21">
        <f t="shared" ref="G339:Q339" si="93">SUM(G340:G343)</f>
        <v>0</v>
      </c>
      <c r="H339" s="21">
        <f t="shared" si="93"/>
        <v>0</v>
      </c>
      <c r="I339" s="21">
        <f t="shared" si="93"/>
        <v>0</v>
      </c>
      <c r="J339" s="21">
        <f t="shared" si="93"/>
        <v>13257.75849</v>
      </c>
      <c r="K339" s="21">
        <f t="shared" si="93"/>
        <v>117158.61551</v>
      </c>
      <c r="L339" s="21">
        <f t="shared" si="93"/>
        <v>0</v>
      </c>
      <c r="M339" s="21">
        <f t="shared" si="93"/>
        <v>0</v>
      </c>
      <c r="N339" s="21">
        <f t="shared" si="93"/>
        <v>0</v>
      </c>
      <c r="O339" s="21">
        <f t="shared" si="93"/>
        <v>0</v>
      </c>
      <c r="P339" s="21">
        <f t="shared" si="93"/>
        <v>0</v>
      </c>
      <c r="Q339" s="21">
        <f t="shared" si="93"/>
        <v>0</v>
      </c>
    </row>
    <row r="340" spans="1:17" s="30" customFormat="1" ht="18.95" customHeight="1" x14ac:dyDescent="0.2">
      <c r="A340" s="58"/>
      <c r="B340" s="61" t="s">
        <v>146</v>
      </c>
      <c r="C340" s="29" t="s">
        <v>45</v>
      </c>
      <c r="D340" s="60"/>
      <c r="E340" s="21">
        <f t="shared" si="89"/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</row>
    <row r="341" spans="1:17" s="30" customFormat="1" ht="22.5" customHeight="1" x14ac:dyDescent="0.2">
      <c r="A341" s="58"/>
      <c r="B341" s="61"/>
      <c r="C341" s="29" t="s">
        <v>46</v>
      </c>
      <c r="D341" s="60"/>
      <c r="E341" s="21">
        <f t="shared" si="89"/>
        <v>130416.374</v>
      </c>
      <c r="F341" s="20">
        <v>0</v>
      </c>
      <c r="G341" s="20">
        <v>0</v>
      </c>
      <c r="H341" s="20">
        <v>0</v>
      </c>
      <c r="I341" s="20">
        <v>0</v>
      </c>
      <c r="J341" s="20">
        <v>13257.75849</v>
      </c>
      <c r="K341" s="20">
        <v>117158.61551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</row>
    <row r="342" spans="1:17" s="30" customFormat="1" ht="20.25" customHeight="1" x14ac:dyDescent="0.2">
      <c r="A342" s="58"/>
      <c r="B342" s="61"/>
      <c r="C342" s="29" t="s">
        <v>47</v>
      </c>
      <c r="D342" s="60"/>
      <c r="E342" s="21">
        <f t="shared" si="89"/>
        <v>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</row>
    <row r="343" spans="1:17" s="30" customFormat="1" ht="20.25" customHeight="1" x14ac:dyDescent="0.2">
      <c r="A343" s="59"/>
      <c r="B343" s="62"/>
      <c r="C343" s="29" t="s">
        <v>48</v>
      </c>
      <c r="D343" s="60"/>
      <c r="E343" s="21">
        <f t="shared" si="89"/>
        <v>0</v>
      </c>
      <c r="F343" s="20">
        <v>0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0</v>
      </c>
    </row>
    <row r="344" spans="1:17" s="30" customFormat="1" ht="15" x14ac:dyDescent="0.2">
      <c r="A344" s="57" t="s">
        <v>514</v>
      </c>
      <c r="B344" s="31" t="s">
        <v>154</v>
      </c>
      <c r="C344" s="29" t="s">
        <v>44</v>
      </c>
      <c r="D344" s="60"/>
      <c r="E344" s="21">
        <f t="shared" si="89"/>
        <v>568664.81524999999</v>
      </c>
      <c r="F344" s="21">
        <f>SUM(F345:F348)</f>
        <v>0</v>
      </c>
      <c r="G344" s="21">
        <f t="shared" ref="G344:Q344" si="94">SUM(G345:G348)</f>
        <v>0</v>
      </c>
      <c r="H344" s="21">
        <f t="shared" si="94"/>
        <v>0</v>
      </c>
      <c r="I344" s="21">
        <f t="shared" si="94"/>
        <v>0</v>
      </c>
      <c r="J344" s="21">
        <f t="shared" si="94"/>
        <v>0</v>
      </c>
      <c r="K344" s="21">
        <f t="shared" si="94"/>
        <v>0</v>
      </c>
      <c r="L344" s="21">
        <f t="shared" si="94"/>
        <v>189552.674</v>
      </c>
      <c r="M344" s="21">
        <f t="shared" si="94"/>
        <v>50861.2745</v>
      </c>
      <c r="N344" s="21">
        <f t="shared" si="94"/>
        <v>328250.86674999999</v>
      </c>
      <c r="O344" s="21">
        <f t="shared" si="94"/>
        <v>0</v>
      </c>
      <c r="P344" s="21">
        <f t="shared" si="94"/>
        <v>0</v>
      </c>
      <c r="Q344" s="21">
        <f t="shared" si="94"/>
        <v>0</v>
      </c>
    </row>
    <row r="345" spans="1:17" s="30" customFormat="1" ht="19.5" customHeight="1" x14ac:dyDescent="0.2">
      <c r="A345" s="58"/>
      <c r="B345" s="61" t="s">
        <v>148</v>
      </c>
      <c r="C345" s="29" t="s">
        <v>45</v>
      </c>
      <c r="D345" s="60"/>
      <c r="E345" s="21">
        <f t="shared" si="89"/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</row>
    <row r="346" spans="1:17" s="30" customFormat="1" ht="19.5" customHeight="1" x14ac:dyDescent="0.2">
      <c r="A346" s="58"/>
      <c r="B346" s="61"/>
      <c r="C346" s="29" t="s">
        <v>46</v>
      </c>
      <c r="D346" s="60"/>
      <c r="E346" s="21">
        <f t="shared" si="89"/>
        <v>568664.81524999999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189552.674</v>
      </c>
      <c r="M346" s="20">
        <v>50861.2745</v>
      </c>
      <c r="N346" s="20">
        <f>335718.007-7467.14025</f>
        <v>328250.86674999999</v>
      </c>
      <c r="O346" s="20">
        <v>0</v>
      </c>
      <c r="P346" s="20">
        <v>0</v>
      </c>
      <c r="Q346" s="20">
        <v>0</v>
      </c>
    </row>
    <row r="347" spans="1:17" s="30" customFormat="1" ht="18" customHeight="1" x14ac:dyDescent="0.2">
      <c r="A347" s="58"/>
      <c r="B347" s="61"/>
      <c r="C347" s="29" t="s">
        <v>47</v>
      </c>
      <c r="D347" s="60"/>
      <c r="E347" s="21">
        <f t="shared" si="89"/>
        <v>0</v>
      </c>
      <c r="F347" s="20">
        <v>0</v>
      </c>
      <c r="G347" s="20">
        <v>0</v>
      </c>
      <c r="H347" s="20">
        <v>0</v>
      </c>
      <c r="I347" s="20">
        <v>0</v>
      </c>
      <c r="J347" s="20">
        <v>0</v>
      </c>
      <c r="K347" s="20">
        <v>0</v>
      </c>
      <c r="L347" s="20">
        <v>0</v>
      </c>
      <c r="M347" s="20">
        <v>0</v>
      </c>
      <c r="N347" s="20">
        <v>0</v>
      </c>
      <c r="O347" s="20">
        <v>0</v>
      </c>
      <c r="P347" s="20">
        <v>0</v>
      </c>
      <c r="Q347" s="20">
        <v>0</v>
      </c>
    </row>
    <row r="348" spans="1:17" s="30" customFormat="1" ht="20.25" customHeight="1" x14ac:dyDescent="0.2">
      <c r="A348" s="59"/>
      <c r="B348" s="62"/>
      <c r="C348" s="29" t="s">
        <v>48</v>
      </c>
      <c r="D348" s="60"/>
      <c r="E348" s="21">
        <f t="shared" si="89"/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  <c r="Q348" s="20">
        <v>0</v>
      </c>
    </row>
    <row r="349" spans="1:17" s="30" customFormat="1" ht="15.75" customHeight="1" x14ac:dyDescent="0.2">
      <c r="A349" s="57" t="s">
        <v>515</v>
      </c>
      <c r="B349" s="31" t="s">
        <v>156</v>
      </c>
      <c r="C349" s="29" t="s">
        <v>44</v>
      </c>
      <c r="D349" s="60"/>
      <c r="E349" s="21">
        <f t="shared" si="89"/>
        <v>15216.644</v>
      </c>
      <c r="F349" s="21">
        <f>SUM(F350:F353)</f>
        <v>0</v>
      </c>
      <c r="G349" s="21">
        <f t="shared" ref="G349:Q349" si="95">SUM(G350:G353)</f>
        <v>0</v>
      </c>
      <c r="H349" s="21">
        <f t="shared" si="95"/>
        <v>0</v>
      </c>
      <c r="I349" s="21">
        <f t="shared" si="95"/>
        <v>0</v>
      </c>
      <c r="J349" s="21">
        <f t="shared" si="95"/>
        <v>0</v>
      </c>
      <c r="K349" s="21">
        <f t="shared" si="95"/>
        <v>0</v>
      </c>
      <c r="L349" s="21">
        <f t="shared" si="95"/>
        <v>0</v>
      </c>
      <c r="M349" s="21">
        <f t="shared" si="95"/>
        <v>4028.5279999999998</v>
      </c>
      <c r="N349" s="21">
        <f t="shared" si="95"/>
        <v>11188.116</v>
      </c>
      <c r="O349" s="21">
        <f t="shared" si="95"/>
        <v>0</v>
      </c>
      <c r="P349" s="21">
        <f t="shared" si="95"/>
        <v>0</v>
      </c>
      <c r="Q349" s="21">
        <f t="shared" si="95"/>
        <v>0</v>
      </c>
    </row>
    <row r="350" spans="1:17" s="30" customFormat="1" ht="18.75" customHeight="1" x14ac:dyDescent="0.2">
      <c r="A350" s="58"/>
      <c r="B350" s="61" t="s">
        <v>410</v>
      </c>
      <c r="C350" s="29" t="s">
        <v>45</v>
      </c>
      <c r="D350" s="60"/>
      <c r="E350" s="21">
        <f t="shared" si="89"/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</row>
    <row r="351" spans="1:17" s="30" customFormat="1" ht="18.75" customHeight="1" x14ac:dyDescent="0.2">
      <c r="A351" s="58"/>
      <c r="B351" s="61"/>
      <c r="C351" s="29" t="s">
        <v>46</v>
      </c>
      <c r="D351" s="60"/>
      <c r="E351" s="21">
        <f t="shared" si="89"/>
        <v>15216.644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4028.5279999999998</v>
      </c>
      <c r="N351" s="20">
        <f>11266.472-78.356</f>
        <v>11188.116</v>
      </c>
      <c r="O351" s="20">
        <v>0</v>
      </c>
      <c r="P351" s="20">
        <v>0</v>
      </c>
      <c r="Q351" s="20">
        <v>0</v>
      </c>
    </row>
    <row r="352" spans="1:17" s="30" customFormat="1" ht="18.75" customHeight="1" x14ac:dyDescent="0.2">
      <c r="A352" s="58"/>
      <c r="B352" s="61"/>
      <c r="C352" s="29" t="s">
        <v>47</v>
      </c>
      <c r="D352" s="60"/>
      <c r="E352" s="21">
        <f t="shared" si="89"/>
        <v>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20">
        <v>0</v>
      </c>
      <c r="M352" s="20">
        <v>0</v>
      </c>
      <c r="N352" s="20">
        <v>0</v>
      </c>
      <c r="O352" s="20">
        <v>0</v>
      </c>
      <c r="P352" s="20">
        <v>0</v>
      </c>
      <c r="Q352" s="20">
        <v>0</v>
      </c>
    </row>
    <row r="353" spans="1:17" s="30" customFormat="1" ht="20.25" customHeight="1" x14ac:dyDescent="0.2">
      <c r="A353" s="59"/>
      <c r="B353" s="62"/>
      <c r="C353" s="29" t="s">
        <v>48</v>
      </c>
      <c r="D353" s="60"/>
      <c r="E353" s="21">
        <f t="shared" si="89"/>
        <v>0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  <c r="Q353" s="20">
        <v>0</v>
      </c>
    </row>
    <row r="354" spans="1:17" s="30" customFormat="1" ht="15" x14ac:dyDescent="0.2">
      <c r="A354" s="57" t="s">
        <v>516</v>
      </c>
      <c r="B354" s="31" t="s">
        <v>158</v>
      </c>
      <c r="C354" s="29" t="s">
        <v>44</v>
      </c>
      <c r="D354" s="60"/>
      <c r="E354" s="21">
        <f t="shared" si="89"/>
        <v>48769.104379999997</v>
      </c>
      <c r="F354" s="21">
        <f>SUM(F355:F358)</f>
        <v>0</v>
      </c>
      <c r="G354" s="21">
        <f>SUM(G355:G358)</f>
        <v>0</v>
      </c>
      <c r="H354" s="21">
        <f t="shared" ref="H354:Q354" si="96">SUM(H355:H358)</f>
        <v>0</v>
      </c>
      <c r="I354" s="21">
        <f t="shared" si="96"/>
        <v>0</v>
      </c>
      <c r="J354" s="21">
        <f t="shared" si="96"/>
        <v>31328.538369999998</v>
      </c>
      <c r="K354" s="21">
        <f t="shared" si="96"/>
        <v>17440.566009999999</v>
      </c>
      <c r="L354" s="21">
        <f t="shared" si="96"/>
        <v>0</v>
      </c>
      <c r="M354" s="21">
        <f t="shared" si="96"/>
        <v>0</v>
      </c>
      <c r="N354" s="21">
        <f t="shared" si="96"/>
        <v>0</v>
      </c>
      <c r="O354" s="21">
        <f t="shared" si="96"/>
        <v>0</v>
      </c>
      <c r="P354" s="21">
        <f t="shared" si="96"/>
        <v>0</v>
      </c>
      <c r="Q354" s="21">
        <f t="shared" si="96"/>
        <v>0</v>
      </c>
    </row>
    <row r="355" spans="1:17" s="30" customFormat="1" ht="15.75" customHeight="1" x14ac:dyDescent="0.2">
      <c r="A355" s="58"/>
      <c r="B355" s="61" t="s">
        <v>151</v>
      </c>
      <c r="C355" s="29" t="s">
        <v>45</v>
      </c>
      <c r="D355" s="60"/>
      <c r="E355" s="21">
        <f t="shared" si="89"/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  <c r="Q355" s="20">
        <v>0</v>
      </c>
    </row>
    <row r="356" spans="1:17" s="30" customFormat="1" ht="17.25" customHeight="1" x14ac:dyDescent="0.2">
      <c r="A356" s="58"/>
      <c r="B356" s="61"/>
      <c r="C356" s="29" t="s">
        <v>46</v>
      </c>
      <c r="D356" s="60"/>
      <c r="E356" s="21">
        <f t="shared" si="89"/>
        <v>48769.104379999997</v>
      </c>
      <c r="F356" s="20">
        <v>0</v>
      </c>
      <c r="G356" s="20">
        <v>0</v>
      </c>
      <c r="H356" s="20">
        <v>0</v>
      </c>
      <c r="I356" s="20">
        <v>0</v>
      </c>
      <c r="J356" s="20">
        <v>31328.538369999998</v>
      </c>
      <c r="K356" s="20">
        <v>17440.566009999999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  <c r="Q356" s="20">
        <v>0</v>
      </c>
    </row>
    <row r="357" spans="1:17" s="30" customFormat="1" ht="19.5" customHeight="1" x14ac:dyDescent="0.2">
      <c r="A357" s="58"/>
      <c r="B357" s="61"/>
      <c r="C357" s="29" t="s">
        <v>47</v>
      </c>
      <c r="D357" s="60"/>
      <c r="E357" s="21">
        <f t="shared" si="89"/>
        <v>0</v>
      </c>
      <c r="F357" s="20">
        <v>0</v>
      </c>
      <c r="G357" s="20">
        <v>0</v>
      </c>
      <c r="H357" s="20">
        <v>0</v>
      </c>
      <c r="I357" s="20">
        <v>0</v>
      </c>
      <c r="J357" s="20">
        <v>0</v>
      </c>
      <c r="K357" s="20">
        <v>0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20">
        <v>0</v>
      </c>
    </row>
    <row r="358" spans="1:17" s="30" customFormat="1" ht="17.25" customHeight="1" x14ac:dyDescent="0.2">
      <c r="A358" s="59"/>
      <c r="B358" s="62"/>
      <c r="C358" s="29" t="s">
        <v>48</v>
      </c>
      <c r="D358" s="60"/>
      <c r="E358" s="21">
        <f t="shared" si="89"/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</row>
    <row r="359" spans="1:17" s="30" customFormat="1" ht="15" x14ac:dyDescent="0.2">
      <c r="A359" s="57" t="s">
        <v>517</v>
      </c>
      <c r="B359" s="31" t="s">
        <v>160</v>
      </c>
      <c r="C359" s="29" t="s">
        <v>44</v>
      </c>
      <c r="D359" s="60"/>
      <c r="E359" s="21">
        <f t="shared" si="89"/>
        <v>4031.0563200000001</v>
      </c>
      <c r="F359" s="21">
        <f>SUM(F360:F363)</f>
        <v>0</v>
      </c>
      <c r="G359" s="21">
        <f>SUM(G360:G363)</f>
        <v>0</v>
      </c>
      <c r="H359" s="21">
        <f t="shared" ref="H359:Q359" si="97">SUM(H360:H363)</f>
        <v>0</v>
      </c>
      <c r="I359" s="21">
        <f t="shared" si="97"/>
        <v>0</v>
      </c>
      <c r="J359" s="21">
        <f t="shared" si="97"/>
        <v>0</v>
      </c>
      <c r="K359" s="21">
        <f t="shared" si="97"/>
        <v>2381.6753600000002</v>
      </c>
      <c r="L359" s="21">
        <f t="shared" si="97"/>
        <v>559.952</v>
      </c>
      <c r="M359" s="21">
        <f t="shared" si="97"/>
        <v>1089.42896</v>
      </c>
      <c r="N359" s="21">
        <f t="shared" si="97"/>
        <v>0</v>
      </c>
      <c r="O359" s="21">
        <f t="shared" si="97"/>
        <v>0</v>
      </c>
      <c r="P359" s="21">
        <f t="shared" si="97"/>
        <v>0</v>
      </c>
      <c r="Q359" s="21">
        <f t="shared" si="97"/>
        <v>0</v>
      </c>
    </row>
    <row r="360" spans="1:17" s="30" customFormat="1" ht="15" x14ac:dyDescent="0.2">
      <c r="A360" s="58"/>
      <c r="B360" s="61" t="s">
        <v>153</v>
      </c>
      <c r="C360" s="29" t="s">
        <v>45</v>
      </c>
      <c r="D360" s="60"/>
      <c r="E360" s="21">
        <f t="shared" si="89"/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</row>
    <row r="361" spans="1:17" s="30" customFormat="1" ht="15" x14ac:dyDescent="0.2">
      <c r="A361" s="58"/>
      <c r="B361" s="61"/>
      <c r="C361" s="29" t="s">
        <v>46</v>
      </c>
      <c r="D361" s="60"/>
      <c r="E361" s="21">
        <f t="shared" si="89"/>
        <v>4031.0563200000001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2381.6753600000002</v>
      </c>
      <c r="L361" s="20">
        <v>559.952</v>
      </c>
      <c r="M361" s="20">
        <v>1089.42896</v>
      </c>
      <c r="N361" s="20">
        <v>0</v>
      </c>
      <c r="O361" s="20">
        <v>0</v>
      </c>
      <c r="P361" s="20">
        <v>0</v>
      </c>
      <c r="Q361" s="20">
        <v>0</v>
      </c>
    </row>
    <row r="362" spans="1:17" s="30" customFormat="1" ht="15" x14ac:dyDescent="0.2">
      <c r="A362" s="58"/>
      <c r="B362" s="61"/>
      <c r="C362" s="29" t="s">
        <v>47</v>
      </c>
      <c r="D362" s="60"/>
      <c r="E362" s="21">
        <f t="shared" si="89"/>
        <v>0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20">
        <v>0</v>
      </c>
      <c r="O362" s="20">
        <v>0</v>
      </c>
      <c r="P362" s="20">
        <v>0</v>
      </c>
      <c r="Q362" s="20">
        <v>0</v>
      </c>
    </row>
    <row r="363" spans="1:17" s="30" customFormat="1" ht="15" x14ac:dyDescent="0.2">
      <c r="A363" s="59"/>
      <c r="B363" s="62"/>
      <c r="C363" s="29" t="s">
        <v>48</v>
      </c>
      <c r="D363" s="60"/>
      <c r="E363" s="21">
        <f t="shared" si="89"/>
        <v>0</v>
      </c>
      <c r="F363" s="20">
        <v>0</v>
      </c>
      <c r="G363" s="20">
        <v>0</v>
      </c>
      <c r="H363" s="20">
        <v>0</v>
      </c>
      <c r="I363" s="20">
        <v>0</v>
      </c>
      <c r="J363" s="20">
        <v>0</v>
      </c>
      <c r="K363" s="20">
        <v>0</v>
      </c>
      <c r="L363" s="20">
        <v>0</v>
      </c>
      <c r="M363" s="20">
        <v>0</v>
      </c>
      <c r="N363" s="20">
        <v>0</v>
      </c>
      <c r="O363" s="20">
        <v>0</v>
      </c>
      <c r="P363" s="20">
        <v>0</v>
      </c>
      <c r="Q363" s="20">
        <v>0</v>
      </c>
    </row>
    <row r="364" spans="1:17" s="30" customFormat="1" ht="18.75" customHeight="1" x14ac:dyDescent="0.2">
      <c r="A364" s="57" t="s">
        <v>518</v>
      </c>
      <c r="B364" s="31" t="s">
        <v>162</v>
      </c>
      <c r="C364" s="29" t="s">
        <v>44</v>
      </c>
      <c r="D364" s="60"/>
      <c r="E364" s="21">
        <f t="shared" si="89"/>
        <v>177377.3658</v>
      </c>
      <c r="F364" s="21">
        <f>SUM(F365:F368)</f>
        <v>0</v>
      </c>
      <c r="G364" s="21">
        <f>SUM(G365:G368)</f>
        <v>0</v>
      </c>
      <c r="H364" s="21">
        <f t="shared" ref="H364:Q364" si="98">SUM(H365:H368)</f>
        <v>0</v>
      </c>
      <c r="I364" s="21">
        <f t="shared" si="98"/>
        <v>0</v>
      </c>
      <c r="J364" s="21">
        <f t="shared" si="98"/>
        <v>0</v>
      </c>
      <c r="K364" s="21">
        <f t="shared" si="98"/>
        <v>0</v>
      </c>
      <c r="L364" s="21">
        <f t="shared" si="98"/>
        <v>0</v>
      </c>
      <c r="M364" s="21">
        <f t="shared" si="98"/>
        <v>177377.3658</v>
      </c>
      <c r="N364" s="21">
        <f t="shared" si="98"/>
        <v>0</v>
      </c>
      <c r="O364" s="21">
        <f t="shared" si="98"/>
        <v>0</v>
      </c>
      <c r="P364" s="21">
        <f t="shared" si="98"/>
        <v>0</v>
      </c>
      <c r="Q364" s="21">
        <f t="shared" si="98"/>
        <v>0</v>
      </c>
    </row>
    <row r="365" spans="1:17" s="30" customFormat="1" ht="24.75" customHeight="1" x14ac:dyDescent="0.2">
      <c r="A365" s="58"/>
      <c r="B365" s="61" t="s">
        <v>155</v>
      </c>
      <c r="C365" s="29" t="s">
        <v>45</v>
      </c>
      <c r="D365" s="60"/>
      <c r="E365" s="21">
        <f t="shared" si="89"/>
        <v>150000</v>
      </c>
      <c r="F365" s="20">
        <v>0</v>
      </c>
      <c r="G365" s="20">
        <v>0</v>
      </c>
      <c r="H365" s="20">
        <v>0</v>
      </c>
      <c r="I365" s="20">
        <v>0</v>
      </c>
      <c r="J365" s="20">
        <v>0</v>
      </c>
      <c r="K365" s="20">
        <v>0</v>
      </c>
      <c r="L365" s="20">
        <v>0</v>
      </c>
      <c r="M365" s="20">
        <v>150000</v>
      </c>
      <c r="N365" s="20">
        <v>0</v>
      </c>
      <c r="O365" s="20">
        <v>0</v>
      </c>
      <c r="P365" s="20">
        <v>0</v>
      </c>
      <c r="Q365" s="20">
        <v>0</v>
      </c>
    </row>
    <row r="366" spans="1:17" s="30" customFormat="1" ht="24" customHeight="1" x14ac:dyDescent="0.2">
      <c r="A366" s="58"/>
      <c r="B366" s="61"/>
      <c r="C366" s="29" t="s">
        <v>46</v>
      </c>
      <c r="D366" s="60"/>
      <c r="E366" s="21">
        <f t="shared" si="89"/>
        <v>27377.3658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  <c r="L366" s="20">
        <v>0</v>
      </c>
      <c r="M366" s="20">
        <v>27377.3658</v>
      </c>
      <c r="N366" s="20">
        <v>0</v>
      </c>
      <c r="O366" s="20">
        <v>0</v>
      </c>
      <c r="P366" s="20">
        <v>0</v>
      </c>
      <c r="Q366" s="20">
        <v>0</v>
      </c>
    </row>
    <row r="367" spans="1:17" s="30" customFormat="1" ht="21" customHeight="1" x14ac:dyDescent="0.2">
      <c r="A367" s="58"/>
      <c r="B367" s="61"/>
      <c r="C367" s="29" t="s">
        <v>47</v>
      </c>
      <c r="D367" s="60"/>
      <c r="E367" s="21">
        <f t="shared" si="89"/>
        <v>0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0">
        <v>0</v>
      </c>
      <c r="L367" s="20">
        <v>0</v>
      </c>
      <c r="M367" s="20">
        <v>0</v>
      </c>
      <c r="N367" s="20">
        <v>0</v>
      </c>
      <c r="O367" s="20">
        <v>0</v>
      </c>
      <c r="P367" s="20">
        <v>0</v>
      </c>
      <c r="Q367" s="20">
        <v>0</v>
      </c>
    </row>
    <row r="368" spans="1:17" s="30" customFormat="1" ht="20.25" customHeight="1" x14ac:dyDescent="0.2">
      <c r="A368" s="59"/>
      <c r="B368" s="62"/>
      <c r="C368" s="29" t="s">
        <v>48</v>
      </c>
      <c r="D368" s="60"/>
      <c r="E368" s="21">
        <f t="shared" si="89"/>
        <v>0</v>
      </c>
      <c r="F368" s="20">
        <v>0</v>
      </c>
      <c r="G368" s="20">
        <v>0</v>
      </c>
      <c r="H368" s="20">
        <v>0</v>
      </c>
      <c r="I368" s="20">
        <v>0</v>
      </c>
      <c r="J368" s="20">
        <v>0</v>
      </c>
      <c r="K368" s="20">
        <v>0</v>
      </c>
      <c r="L368" s="20">
        <v>0</v>
      </c>
      <c r="M368" s="20">
        <v>0</v>
      </c>
      <c r="N368" s="20">
        <v>0</v>
      </c>
      <c r="O368" s="20">
        <v>0</v>
      </c>
      <c r="P368" s="20">
        <v>0</v>
      </c>
      <c r="Q368" s="20">
        <v>0</v>
      </c>
    </row>
    <row r="369" spans="1:17" s="30" customFormat="1" ht="15" x14ac:dyDescent="0.2">
      <c r="A369" s="57" t="s">
        <v>519</v>
      </c>
      <c r="B369" s="31" t="s">
        <v>164</v>
      </c>
      <c r="C369" s="29" t="s">
        <v>44</v>
      </c>
      <c r="D369" s="60"/>
      <c r="E369" s="21">
        <f t="shared" si="89"/>
        <v>5243.8190000000004</v>
      </c>
      <c r="F369" s="21">
        <f>SUM(F370:F373)</f>
        <v>0</v>
      </c>
      <c r="G369" s="21">
        <f>SUM(G370:G373)</f>
        <v>0</v>
      </c>
      <c r="H369" s="21">
        <f t="shared" ref="H369:Q369" si="99">SUM(H370:H373)</f>
        <v>0</v>
      </c>
      <c r="I369" s="21">
        <f t="shared" si="99"/>
        <v>0</v>
      </c>
      <c r="J369" s="21">
        <f t="shared" si="99"/>
        <v>0</v>
      </c>
      <c r="K369" s="21">
        <f t="shared" si="99"/>
        <v>0</v>
      </c>
      <c r="L369" s="21">
        <f t="shared" si="99"/>
        <v>305.18799999999999</v>
      </c>
      <c r="M369" s="21">
        <f t="shared" si="99"/>
        <v>3028.7370000000001</v>
      </c>
      <c r="N369" s="21">
        <f t="shared" si="99"/>
        <v>1566.64</v>
      </c>
      <c r="O369" s="21">
        <f t="shared" si="99"/>
        <v>343.25400000000002</v>
      </c>
      <c r="P369" s="21">
        <f t="shared" si="99"/>
        <v>0</v>
      </c>
      <c r="Q369" s="21">
        <f t="shared" si="99"/>
        <v>0</v>
      </c>
    </row>
    <row r="370" spans="1:17" s="30" customFormat="1" ht="21.75" customHeight="1" x14ac:dyDescent="0.2">
      <c r="A370" s="58"/>
      <c r="B370" s="61" t="s">
        <v>157</v>
      </c>
      <c r="C370" s="29" t="s">
        <v>45</v>
      </c>
      <c r="D370" s="60"/>
      <c r="E370" s="21">
        <f t="shared" si="89"/>
        <v>0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  <c r="K370" s="20">
        <v>0</v>
      </c>
      <c r="L370" s="20">
        <v>0</v>
      </c>
      <c r="M370" s="20">
        <v>0</v>
      </c>
      <c r="N370" s="20">
        <v>0</v>
      </c>
      <c r="O370" s="20">
        <v>0</v>
      </c>
      <c r="P370" s="20">
        <v>0</v>
      </c>
      <c r="Q370" s="20">
        <v>0</v>
      </c>
    </row>
    <row r="371" spans="1:17" s="30" customFormat="1" ht="15.75" customHeight="1" x14ac:dyDescent="0.2">
      <c r="A371" s="58"/>
      <c r="B371" s="61"/>
      <c r="C371" s="29" t="s">
        <v>46</v>
      </c>
      <c r="D371" s="60"/>
      <c r="E371" s="21">
        <f t="shared" si="89"/>
        <v>5243.8190000000004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v>0</v>
      </c>
      <c r="L371" s="20">
        <v>305.18799999999999</v>
      </c>
      <c r="M371" s="20">
        <v>3028.7370000000001</v>
      </c>
      <c r="N371" s="20">
        <f>1793.594-226.954</f>
        <v>1566.64</v>
      </c>
      <c r="O371" s="20">
        <v>343.25400000000002</v>
      </c>
      <c r="P371" s="20">
        <v>0</v>
      </c>
      <c r="Q371" s="20">
        <v>0</v>
      </c>
    </row>
    <row r="372" spans="1:17" s="30" customFormat="1" ht="17.25" customHeight="1" x14ac:dyDescent="0.2">
      <c r="A372" s="58"/>
      <c r="B372" s="61"/>
      <c r="C372" s="29" t="s">
        <v>47</v>
      </c>
      <c r="D372" s="60"/>
      <c r="E372" s="21">
        <f t="shared" si="89"/>
        <v>0</v>
      </c>
      <c r="F372" s="20">
        <v>0</v>
      </c>
      <c r="G372" s="20">
        <v>0</v>
      </c>
      <c r="H372" s="20">
        <v>0</v>
      </c>
      <c r="I372" s="20">
        <v>0</v>
      </c>
      <c r="J372" s="20">
        <v>0</v>
      </c>
      <c r="K372" s="20">
        <v>0</v>
      </c>
      <c r="L372" s="20">
        <v>0</v>
      </c>
      <c r="M372" s="20">
        <v>0</v>
      </c>
      <c r="N372" s="20">
        <v>0</v>
      </c>
      <c r="O372" s="20">
        <v>0</v>
      </c>
      <c r="P372" s="20">
        <v>0</v>
      </c>
      <c r="Q372" s="20">
        <v>0</v>
      </c>
    </row>
    <row r="373" spans="1:17" s="30" customFormat="1" ht="17.25" customHeight="1" x14ac:dyDescent="0.2">
      <c r="A373" s="59"/>
      <c r="B373" s="62"/>
      <c r="C373" s="29" t="s">
        <v>48</v>
      </c>
      <c r="D373" s="60"/>
      <c r="E373" s="21">
        <f t="shared" si="89"/>
        <v>0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0</v>
      </c>
      <c r="L373" s="20">
        <v>0</v>
      </c>
      <c r="M373" s="20">
        <v>0</v>
      </c>
      <c r="N373" s="20">
        <v>0</v>
      </c>
      <c r="O373" s="20">
        <v>0</v>
      </c>
      <c r="P373" s="20">
        <v>0</v>
      </c>
      <c r="Q373" s="20">
        <v>0</v>
      </c>
    </row>
    <row r="374" spans="1:17" s="30" customFormat="1" ht="15" x14ac:dyDescent="0.2">
      <c r="A374" s="57" t="s">
        <v>520</v>
      </c>
      <c r="B374" s="31" t="s">
        <v>166</v>
      </c>
      <c r="C374" s="29" t="s">
        <v>44</v>
      </c>
      <c r="D374" s="60"/>
      <c r="E374" s="21">
        <f t="shared" si="89"/>
        <v>6242.81</v>
      </c>
      <c r="F374" s="21">
        <f>SUM(F375:F378)</f>
        <v>0</v>
      </c>
      <c r="G374" s="21">
        <f>SUM(G375:G378)</f>
        <v>0</v>
      </c>
      <c r="H374" s="21">
        <f t="shared" ref="H374:Q374" si="100">SUM(H375:H378)</f>
        <v>0</v>
      </c>
      <c r="I374" s="21">
        <f t="shared" si="100"/>
        <v>0</v>
      </c>
      <c r="J374" s="21">
        <f t="shared" si="100"/>
        <v>0</v>
      </c>
      <c r="K374" s="21">
        <f t="shared" si="100"/>
        <v>0</v>
      </c>
      <c r="L374" s="21">
        <f t="shared" si="100"/>
        <v>665.47699999999998</v>
      </c>
      <c r="M374" s="21">
        <f t="shared" si="100"/>
        <v>3034.3310000000001</v>
      </c>
      <c r="N374" s="21">
        <f t="shared" si="100"/>
        <v>2166.3180000000002</v>
      </c>
      <c r="O374" s="21">
        <f t="shared" si="100"/>
        <v>376.68400000000003</v>
      </c>
      <c r="P374" s="21">
        <f t="shared" si="100"/>
        <v>0</v>
      </c>
      <c r="Q374" s="21">
        <f t="shared" si="100"/>
        <v>0</v>
      </c>
    </row>
    <row r="375" spans="1:17" s="30" customFormat="1" ht="17.25" customHeight="1" x14ac:dyDescent="0.2">
      <c r="A375" s="58"/>
      <c r="B375" s="61" t="s">
        <v>159</v>
      </c>
      <c r="C375" s="29" t="s">
        <v>45</v>
      </c>
      <c r="D375" s="60"/>
      <c r="E375" s="21">
        <f t="shared" si="89"/>
        <v>0</v>
      </c>
      <c r="F375" s="20">
        <v>0</v>
      </c>
      <c r="G375" s="20">
        <v>0</v>
      </c>
      <c r="H375" s="20">
        <v>0</v>
      </c>
      <c r="I375" s="20">
        <v>0</v>
      </c>
      <c r="J375" s="20">
        <v>0</v>
      </c>
      <c r="K375" s="20">
        <v>0</v>
      </c>
      <c r="L375" s="20">
        <v>0</v>
      </c>
      <c r="M375" s="20">
        <v>0</v>
      </c>
      <c r="N375" s="20">
        <v>0</v>
      </c>
      <c r="O375" s="20">
        <v>0</v>
      </c>
      <c r="P375" s="20">
        <v>0</v>
      </c>
      <c r="Q375" s="20">
        <v>0</v>
      </c>
    </row>
    <row r="376" spans="1:17" s="30" customFormat="1" ht="17.25" customHeight="1" x14ac:dyDescent="0.2">
      <c r="A376" s="58"/>
      <c r="B376" s="61"/>
      <c r="C376" s="29" t="s">
        <v>46</v>
      </c>
      <c r="D376" s="60"/>
      <c r="E376" s="21">
        <f t="shared" si="89"/>
        <v>6242.81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  <c r="K376" s="20">
        <v>0</v>
      </c>
      <c r="L376" s="20">
        <v>665.47699999999998</v>
      </c>
      <c r="M376" s="20">
        <v>3034.3310000000001</v>
      </c>
      <c r="N376" s="20">
        <v>2166.3180000000002</v>
      </c>
      <c r="O376" s="20">
        <v>376.68400000000003</v>
      </c>
      <c r="P376" s="20">
        <v>0</v>
      </c>
      <c r="Q376" s="20">
        <v>0</v>
      </c>
    </row>
    <row r="377" spans="1:17" s="30" customFormat="1" ht="15.75" customHeight="1" x14ac:dyDescent="0.2">
      <c r="A377" s="58"/>
      <c r="B377" s="61"/>
      <c r="C377" s="29" t="s">
        <v>47</v>
      </c>
      <c r="D377" s="60"/>
      <c r="E377" s="21">
        <f t="shared" si="89"/>
        <v>0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20">
        <v>0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</row>
    <row r="378" spans="1:17" s="30" customFormat="1" ht="17.25" customHeight="1" x14ac:dyDescent="0.2">
      <c r="A378" s="59"/>
      <c r="B378" s="62"/>
      <c r="C378" s="29" t="s">
        <v>48</v>
      </c>
      <c r="D378" s="60"/>
      <c r="E378" s="21">
        <f t="shared" si="89"/>
        <v>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20">
        <v>0</v>
      </c>
      <c r="M378" s="20">
        <v>0</v>
      </c>
      <c r="N378" s="20">
        <v>0</v>
      </c>
      <c r="O378" s="20">
        <v>0</v>
      </c>
      <c r="P378" s="20">
        <v>0</v>
      </c>
      <c r="Q378" s="20">
        <v>0</v>
      </c>
    </row>
    <row r="379" spans="1:17" s="30" customFormat="1" ht="15" x14ac:dyDescent="0.2">
      <c r="A379" s="57" t="s">
        <v>521</v>
      </c>
      <c r="B379" s="31" t="s">
        <v>168</v>
      </c>
      <c r="C379" s="29" t="s">
        <v>44</v>
      </c>
      <c r="D379" s="60"/>
      <c r="E379" s="21">
        <f t="shared" si="89"/>
        <v>3803.7910000000002</v>
      </c>
      <c r="F379" s="21">
        <f>SUM(F380:F383)</f>
        <v>0</v>
      </c>
      <c r="G379" s="21">
        <f>SUM(G380:G383)</f>
        <v>0</v>
      </c>
      <c r="H379" s="21">
        <f t="shared" ref="H379:Q379" si="101">SUM(H380:H383)</f>
        <v>0</v>
      </c>
      <c r="I379" s="21">
        <f t="shared" si="101"/>
        <v>0</v>
      </c>
      <c r="J379" s="21">
        <f t="shared" si="101"/>
        <v>0</v>
      </c>
      <c r="K379" s="21">
        <f t="shared" si="101"/>
        <v>0</v>
      </c>
      <c r="L379" s="21">
        <f t="shared" si="101"/>
        <v>246.03399999999999</v>
      </c>
      <c r="M379" s="21">
        <f t="shared" si="101"/>
        <v>2240.9580000000001</v>
      </c>
      <c r="N379" s="21">
        <f t="shared" si="101"/>
        <v>1316.799</v>
      </c>
      <c r="O379" s="21">
        <f t="shared" si="101"/>
        <v>0</v>
      </c>
      <c r="P379" s="21">
        <f t="shared" si="101"/>
        <v>0</v>
      </c>
      <c r="Q379" s="21">
        <f t="shared" si="101"/>
        <v>0</v>
      </c>
    </row>
    <row r="380" spans="1:17" s="30" customFormat="1" ht="15" x14ac:dyDescent="0.2">
      <c r="A380" s="58"/>
      <c r="B380" s="61" t="s">
        <v>161</v>
      </c>
      <c r="C380" s="29" t="s">
        <v>45</v>
      </c>
      <c r="D380" s="60"/>
      <c r="E380" s="21">
        <f t="shared" si="89"/>
        <v>0</v>
      </c>
      <c r="F380" s="20">
        <v>0</v>
      </c>
      <c r="G380" s="20">
        <v>0</v>
      </c>
      <c r="H380" s="20">
        <v>0</v>
      </c>
      <c r="I380" s="20">
        <v>0</v>
      </c>
      <c r="J380" s="20">
        <v>0</v>
      </c>
      <c r="K380" s="20">
        <v>0</v>
      </c>
      <c r="L380" s="20">
        <v>0</v>
      </c>
      <c r="M380" s="20">
        <v>0</v>
      </c>
      <c r="N380" s="20">
        <v>0</v>
      </c>
      <c r="O380" s="20">
        <v>0</v>
      </c>
      <c r="P380" s="20">
        <v>0</v>
      </c>
      <c r="Q380" s="20">
        <v>0</v>
      </c>
    </row>
    <row r="381" spans="1:17" s="30" customFormat="1" ht="15" x14ac:dyDescent="0.2">
      <c r="A381" s="58"/>
      <c r="B381" s="61"/>
      <c r="C381" s="29" t="s">
        <v>46</v>
      </c>
      <c r="D381" s="60"/>
      <c r="E381" s="21">
        <f t="shared" si="89"/>
        <v>3803.7910000000002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246.03399999999999</v>
      </c>
      <c r="M381" s="20">
        <v>2240.9580000000001</v>
      </c>
      <c r="N381" s="20">
        <v>1316.799</v>
      </c>
      <c r="O381" s="20">
        <v>0</v>
      </c>
      <c r="P381" s="20">
        <v>0</v>
      </c>
      <c r="Q381" s="20">
        <v>0</v>
      </c>
    </row>
    <row r="382" spans="1:17" s="30" customFormat="1" ht="15" x14ac:dyDescent="0.2">
      <c r="A382" s="58"/>
      <c r="B382" s="61"/>
      <c r="C382" s="29" t="s">
        <v>47</v>
      </c>
      <c r="D382" s="60"/>
      <c r="E382" s="21">
        <f t="shared" si="89"/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</row>
    <row r="383" spans="1:17" s="30" customFormat="1" ht="15" x14ac:dyDescent="0.2">
      <c r="A383" s="59"/>
      <c r="B383" s="62"/>
      <c r="C383" s="29" t="s">
        <v>48</v>
      </c>
      <c r="D383" s="60"/>
      <c r="E383" s="21">
        <f t="shared" si="89"/>
        <v>0</v>
      </c>
      <c r="F383" s="20">
        <v>0</v>
      </c>
      <c r="G383" s="20">
        <v>0</v>
      </c>
      <c r="H383" s="20">
        <v>0</v>
      </c>
      <c r="I383" s="20">
        <v>0</v>
      </c>
      <c r="J383" s="20">
        <v>0</v>
      </c>
      <c r="K383" s="20">
        <v>0</v>
      </c>
      <c r="L383" s="20">
        <v>0</v>
      </c>
      <c r="M383" s="20">
        <v>0</v>
      </c>
      <c r="N383" s="20">
        <v>0</v>
      </c>
      <c r="O383" s="20">
        <v>0</v>
      </c>
      <c r="P383" s="20">
        <v>0</v>
      </c>
      <c r="Q383" s="20">
        <v>0</v>
      </c>
    </row>
    <row r="384" spans="1:17" s="30" customFormat="1" ht="15" x14ac:dyDescent="0.2">
      <c r="A384" s="75" t="s">
        <v>522</v>
      </c>
      <c r="B384" s="31" t="s">
        <v>170</v>
      </c>
      <c r="C384" s="29" t="s">
        <v>44</v>
      </c>
      <c r="D384" s="60"/>
      <c r="E384" s="21">
        <f t="shared" si="89"/>
        <v>6744.3239999999996</v>
      </c>
      <c r="F384" s="21">
        <f>SUM(F385:F388)</f>
        <v>0</v>
      </c>
      <c r="G384" s="21">
        <f>SUM(G385:G388)</f>
        <v>0</v>
      </c>
      <c r="H384" s="21">
        <f t="shared" ref="H384:Q384" si="102">SUM(H385:H388)</f>
        <v>0</v>
      </c>
      <c r="I384" s="21">
        <f t="shared" si="102"/>
        <v>0</v>
      </c>
      <c r="J384" s="21">
        <f t="shared" si="102"/>
        <v>0</v>
      </c>
      <c r="K384" s="21">
        <f t="shared" si="102"/>
        <v>0</v>
      </c>
      <c r="L384" s="21">
        <f t="shared" si="102"/>
        <v>222.941</v>
      </c>
      <c r="M384" s="21">
        <f t="shared" si="102"/>
        <v>4352.76</v>
      </c>
      <c r="N384" s="21">
        <f t="shared" si="102"/>
        <v>2168.623</v>
      </c>
      <c r="O384" s="21">
        <f t="shared" si="102"/>
        <v>0</v>
      </c>
      <c r="P384" s="21">
        <f t="shared" si="102"/>
        <v>0</v>
      </c>
      <c r="Q384" s="21">
        <f t="shared" si="102"/>
        <v>0</v>
      </c>
    </row>
    <row r="385" spans="1:17" s="30" customFormat="1" ht="19.5" customHeight="1" x14ac:dyDescent="0.2">
      <c r="A385" s="58"/>
      <c r="B385" s="61" t="s">
        <v>163</v>
      </c>
      <c r="C385" s="29" t="s">
        <v>45</v>
      </c>
      <c r="D385" s="60"/>
      <c r="E385" s="21">
        <f t="shared" si="89"/>
        <v>0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0</v>
      </c>
      <c r="L385" s="20">
        <v>0</v>
      </c>
      <c r="M385" s="20">
        <v>0</v>
      </c>
      <c r="N385" s="20">
        <v>0</v>
      </c>
      <c r="O385" s="20">
        <v>0</v>
      </c>
      <c r="P385" s="20">
        <v>0</v>
      </c>
      <c r="Q385" s="20">
        <v>0</v>
      </c>
    </row>
    <row r="386" spans="1:17" s="30" customFormat="1" ht="17.25" customHeight="1" x14ac:dyDescent="0.2">
      <c r="A386" s="58"/>
      <c r="B386" s="61"/>
      <c r="C386" s="29" t="s">
        <v>46</v>
      </c>
      <c r="D386" s="60"/>
      <c r="E386" s="21">
        <f t="shared" si="89"/>
        <v>6744.3239999999996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222.941</v>
      </c>
      <c r="M386" s="20">
        <v>4352.76</v>
      </c>
      <c r="N386" s="20">
        <f>2500.441-331.818</f>
        <v>2168.623</v>
      </c>
      <c r="O386" s="20">
        <v>0</v>
      </c>
      <c r="P386" s="20">
        <v>0</v>
      </c>
      <c r="Q386" s="20">
        <v>0</v>
      </c>
    </row>
    <row r="387" spans="1:17" s="30" customFormat="1" ht="19.5" customHeight="1" x14ac:dyDescent="0.2">
      <c r="A387" s="58"/>
      <c r="B387" s="61"/>
      <c r="C387" s="29" t="s">
        <v>47</v>
      </c>
      <c r="D387" s="60"/>
      <c r="E387" s="21">
        <f t="shared" si="89"/>
        <v>0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v>0</v>
      </c>
      <c r="L387" s="20">
        <v>0</v>
      </c>
      <c r="M387" s="20">
        <v>0</v>
      </c>
      <c r="N387" s="20">
        <v>0</v>
      </c>
      <c r="O387" s="20">
        <v>0</v>
      </c>
      <c r="P387" s="20">
        <v>0</v>
      </c>
      <c r="Q387" s="20">
        <v>0</v>
      </c>
    </row>
    <row r="388" spans="1:17" s="30" customFormat="1" ht="19.5" customHeight="1" x14ac:dyDescent="0.2">
      <c r="A388" s="59"/>
      <c r="B388" s="62"/>
      <c r="C388" s="29" t="s">
        <v>48</v>
      </c>
      <c r="D388" s="60"/>
      <c r="E388" s="21">
        <f t="shared" si="89"/>
        <v>0</v>
      </c>
      <c r="F388" s="20">
        <v>0</v>
      </c>
      <c r="G388" s="20">
        <v>0</v>
      </c>
      <c r="H388" s="20">
        <v>0</v>
      </c>
      <c r="I388" s="20">
        <v>0</v>
      </c>
      <c r="J388" s="20">
        <v>0</v>
      </c>
      <c r="K388" s="20">
        <v>0</v>
      </c>
      <c r="L388" s="20">
        <v>0</v>
      </c>
      <c r="M388" s="20">
        <v>0</v>
      </c>
      <c r="N388" s="20">
        <v>0</v>
      </c>
      <c r="O388" s="20">
        <v>0</v>
      </c>
      <c r="P388" s="20">
        <v>0</v>
      </c>
      <c r="Q388" s="20">
        <v>0</v>
      </c>
    </row>
    <row r="389" spans="1:17" s="30" customFormat="1" ht="18" customHeight="1" x14ac:dyDescent="0.2">
      <c r="A389" s="57" t="s">
        <v>523</v>
      </c>
      <c r="B389" s="31" t="s">
        <v>399</v>
      </c>
      <c r="C389" s="29" t="s">
        <v>44</v>
      </c>
      <c r="D389" s="60"/>
      <c r="E389" s="21">
        <f t="shared" si="89"/>
        <v>6247.2929999999997</v>
      </c>
      <c r="F389" s="21">
        <f>SUM(F390:F393)</f>
        <v>0</v>
      </c>
      <c r="G389" s="21">
        <f>SUM(G390:G393)</f>
        <v>0</v>
      </c>
      <c r="H389" s="21">
        <f t="shared" ref="H389:Q389" si="103">SUM(H390:H393)</f>
        <v>0</v>
      </c>
      <c r="I389" s="21">
        <f t="shared" si="103"/>
        <v>0</v>
      </c>
      <c r="J389" s="21">
        <f t="shared" si="103"/>
        <v>0</v>
      </c>
      <c r="K389" s="21">
        <f t="shared" si="103"/>
        <v>0</v>
      </c>
      <c r="L389" s="21">
        <f t="shared" si="103"/>
        <v>2002.7529999999999</v>
      </c>
      <c r="M389" s="21">
        <f t="shared" si="103"/>
        <v>2383.636</v>
      </c>
      <c r="N389" s="21">
        <f t="shared" si="103"/>
        <v>1860.904</v>
      </c>
      <c r="O389" s="21">
        <f t="shared" si="103"/>
        <v>0</v>
      </c>
      <c r="P389" s="21">
        <f t="shared" si="103"/>
        <v>0</v>
      </c>
      <c r="Q389" s="21">
        <f t="shared" si="103"/>
        <v>0</v>
      </c>
    </row>
    <row r="390" spans="1:17" s="30" customFormat="1" ht="20.25" customHeight="1" x14ac:dyDescent="0.2">
      <c r="A390" s="58"/>
      <c r="B390" s="61" t="s">
        <v>165</v>
      </c>
      <c r="C390" s="29" t="s">
        <v>45</v>
      </c>
      <c r="D390" s="60"/>
      <c r="E390" s="21">
        <f t="shared" si="89"/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0">
        <v>0</v>
      </c>
      <c r="M390" s="20">
        <v>0</v>
      </c>
      <c r="N390" s="20">
        <v>0</v>
      </c>
      <c r="O390" s="20">
        <v>0</v>
      </c>
      <c r="P390" s="20">
        <v>0</v>
      </c>
      <c r="Q390" s="20">
        <v>0</v>
      </c>
    </row>
    <row r="391" spans="1:17" s="30" customFormat="1" ht="18" customHeight="1" x14ac:dyDescent="0.2">
      <c r="A391" s="58"/>
      <c r="B391" s="61"/>
      <c r="C391" s="29" t="s">
        <v>46</v>
      </c>
      <c r="D391" s="60"/>
      <c r="E391" s="21">
        <f t="shared" si="89"/>
        <v>6247.2929999999997</v>
      </c>
      <c r="F391" s="20">
        <v>0</v>
      </c>
      <c r="G391" s="20">
        <v>0</v>
      </c>
      <c r="H391" s="20">
        <v>0</v>
      </c>
      <c r="I391" s="20">
        <v>0</v>
      </c>
      <c r="J391" s="20">
        <v>0</v>
      </c>
      <c r="K391" s="20">
        <v>0</v>
      </c>
      <c r="L391" s="20">
        <v>2002.7529999999999</v>
      </c>
      <c r="M391" s="20">
        <v>2383.636</v>
      </c>
      <c r="N391" s="20">
        <v>1860.904</v>
      </c>
      <c r="O391" s="20">
        <v>0</v>
      </c>
      <c r="P391" s="20">
        <v>0</v>
      </c>
      <c r="Q391" s="20">
        <v>0</v>
      </c>
    </row>
    <row r="392" spans="1:17" s="30" customFormat="1" ht="18.75" customHeight="1" x14ac:dyDescent="0.2">
      <c r="A392" s="58"/>
      <c r="B392" s="61"/>
      <c r="C392" s="29" t="s">
        <v>47</v>
      </c>
      <c r="D392" s="60"/>
      <c r="E392" s="21">
        <f t="shared" ref="E392:E457" si="104">SUM(F392:Q392)</f>
        <v>0</v>
      </c>
      <c r="F392" s="20">
        <v>0</v>
      </c>
      <c r="G392" s="20">
        <v>0</v>
      </c>
      <c r="H392" s="20">
        <v>0</v>
      </c>
      <c r="I392" s="20">
        <v>0</v>
      </c>
      <c r="J392" s="20">
        <v>0</v>
      </c>
      <c r="K392" s="20">
        <v>0</v>
      </c>
      <c r="L392" s="20">
        <v>0</v>
      </c>
      <c r="M392" s="20">
        <v>0</v>
      </c>
      <c r="N392" s="20">
        <v>0</v>
      </c>
      <c r="O392" s="20">
        <v>0</v>
      </c>
      <c r="P392" s="20">
        <v>0</v>
      </c>
      <c r="Q392" s="20">
        <v>0</v>
      </c>
    </row>
    <row r="393" spans="1:17" s="30" customFormat="1" ht="21" customHeight="1" x14ac:dyDescent="0.2">
      <c r="A393" s="59"/>
      <c r="B393" s="62"/>
      <c r="C393" s="29" t="s">
        <v>48</v>
      </c>
      <c r="D393" s="60"/>
      <c r="E393" s="21">
        <f t="shared" si="104"/>
        <v>0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v>0</v>
      </c>
      <c r="L393" s="20">
        <v>0</v>
      </c>
      <c r="M393" s="20">
        <v>0</v>
      </c>
      <c r="N393" s="20">
        <v>0</v>
      </c>
      <c r="O393" s="20">
        <v>0</v>
      </c>
      <c r="P393" s="20">
        <v>0</v>
      </c>
      <c r="Q393" s="20">
        <v>0</v>
      </c>
    </row>
    <row r="394" spans="1:17" s="30" customFormat="1" ht="15" x14ac:dyDescent="0.2">
      <c r="A394" s="57" t="s">
        <v>524</v>
      </c>
      <c r="B394" s="31" t="s">
        <v>423</v>
      </c>
      <c r="C394" s="29" t="s">
        <v>44</v>
      </c>
      <c r="D394" s="60"/>
      <c r="E394" s="21">
        <f t="shared" si="104"/>
        <v>6670</v>
      </c>
      <c r="F394" s="21">
        <f>SUM(F395:F398)</f>
        <v>0</v>
      </c>
      <c r="G394" s="21">
        <f>SUM(G395:G398)</f>
        <v>0</v>
      </c>
      <c r="H394" s="21">
        <f t="shared" ref="H394:Q394" si="105">SUM(H395:H398)</f>
        <v>0</v>
      </c>
      <c r="I394" s="21">
        <f t="shared" si="105"/>
        <v>0</v>
      </c>
      <c r="J394" s="21">
        <f t="shared" si="105"/>
        <v>0</v>
      </c>
      <c r="K394" s="21">
        <f t="shared" si="105"/>
        <v>0</v>
      </c>
      <c r="L394" s="21">
        <f t="shared" si="105"/>
        <v>0</v>
      </c>
      <c r="M394" s="21">
        <f t="shared" si="105"/>
        <v>729.61400000000003</v>
      </c>
      <c r="N394" s="21">
        <f t="shared" si="105"/>
        <v>3358.9929999999999</v>
      </c>
      <c r="O394" s="21">
        <f t="shared" si="105"/>
        <v>2581.393</v>
      </c>
      <c r="P394" s="21">
        <f t="shared" si="105"/>
        <v>0</v>
      </c>
      <c r="Q394" s="21">
        <f t="shared" si="105"/>
        <v>0</v>
      </c>
    </row>
    <row r="395" spans="1:17" s="30" customFormat="1" ht="15" x14ac:dyDescent="0.2">
      <c r="A395" s="58"/>
      <c r="B395" s="61" t="s">
        <v>167</v>
      </c>
      <c r="C395" s="29" t="s">
        <v>45</v>
      </c>
      <c r="D395" s="60"/>
      <c r="E395" s="21">
        <f t="shared" si="104"/>
        <v>0</v>
      </c>
      <c r="F395" s="20">
        <v>0</v>
      </c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20">
        <v>0</v>
      </c>
      <c r="M395" s="20">
        <v>0</v>
      </c>
      <c r="N395" s="20">
        <v>0</v>
      </c>
      <c r="O395" s="20">
        <v>0</v>
      </c>
      <c r="P395" s="20">
        <v>0</v>
      </c>
      <c r="Q395" s="20">
        <v>0</v>
      </c>
    </row>
    <row r="396" spans="1:17" s="30" customFormat="1" ht="15" x14ac:dyDescent="0.2">
      <c r="A396" s="58"/>
      <c r="B396" s="61"/>
      <c r="C396" s="29" t="s">
        <v>46</v>
      </c>
      <c r="D396" s="60"/>
      <c r="E396" s="21">
        <f t="shared" si="104"/>
        <v>6670</v>
      </c>
      <c r="F396" s="20">
        <v>0</v>
      </c>
      <c r="G396" s="20">
        <v>0</v>
      </c>
      <c r="H396" s="20">
        <v>0</v>
      </c>
      <c r="I396" s="20">
        <v>0</v>
      </c>
      <c r="J396" s="20">
        <v>0</v>
      </c>
      <c r="K396" s="20">
        <v>0</v>
      </c>
      <c r="L396" s="20">
        <v>0</v>
      </c>
      <c r="M396" s="20">
        <v>729.61400000000003</v>
      </c>
      <c r="N396" s="20">
        <f>4940.386-1581.393</f>
        <v>3358.9929999999999</v>
      </c>
      <c r="O396" s="20">
        <v>2581.393</v>
      </c>
      <c r="P396" s="20">
        <v>0</v>
      </c>
      <c r="Q396" s="20">
        <v>0</v>
      </c>
    </row>
    <row r="397" spans="1:17" s="30" customFormat="1" ht="15" x14ac:dyDescent="0.2">
      <c r="A397" s="58"/>
      <c r="B397" s="61"/>
      <c r="C397" s="29" t="s">
        <v>47</v>
      </c>
      <c r="D397" s="60"/>
      <c r="E397" s="21">
        <f t="shared" si="104"/>
        <v>0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20">
        <v>0</v>
      </c>
      <c r="M397" s="20">
        <v>0</v>
      </c>
      <c r="N397" s="20">
        <v>0</v>
      </c>
      <c r="O397" s="20">
        <v>0</v>
      </c>
      <c r="P397" s="20">
        <v>0</v>
      </c>
      <c r="Q397" s="20">
        <v>0</v>
      </c>
    </row>
    <row r="398" spans="1:17" s="30" customFormat="1" ht="15" x14ac:dyDescent="0.2">
      <c r="A398" s="59"/>
      <c r="B398" s="62"/>
      <c r="C398" s="29" t="s">
        <v>48</v>
      </c>
      <c r="D398" s="60"/>
      <c r="E398" s="21">
        <f t="shared" si="104"/>
        <v>0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20">
        <v>0</v>
      </c>
      <c r="M398" s="20">
        <v>0</v>
      </c>
      <c r="N398" s="20">
        <v>0</v>
      </c>
      <c r="O398" s="20">
        <v>0</v>
      </c>
      <c r="P398" s="20">
        <v>0</v>
      </c>
      <c r="Q398" s="20">
        <v>0</v>
      </c>
    </row>
    <row r="399" spans="1:17" s="30" customFormat="1" ht="15" x14ac:dyDescent="0.2">
      <c r="A399" s="57" t="s">
        <v>525</v>
      </c>
      <c r="B399" s="31" t="s">
        <v>665</v>
      </c>
      <c r="C399" s="29" t="s">
        <v>44</v>
      </c>
      <c r="D399" s="60"/>
      <c r="E399" s="21">
        <f t="shared" si="104"/>
        <v>11426.875</v>
      </c>
      <c r="F399" s="21">
        <f>SUM(F400:F403)</f>
        <v>0</v>
      </c>
      <c r="G399" s="21">
        <f>SUM(G400:G403)</f>
        <v>0</v>
      </c>
      <c r="H399" s="21">
        <f t="shared" ref="H399:Q399" si="106">SUM(H400:H403)</f>
        <v>0</v>
      </c>
      <c r="I399" s="21">
        <f t="shared" si="106"/>
        <v>0</v>
      </c>
      <c r="J399" s="21">
        <f t="shared" si="106"/>
        <v>0</v>
      </c>
      <c r="K399" s="21">
        <f t="shared" si="106"/>
        <v>0</v>
      </c>
      <c r="L399" s="21">
        <f t="shared" si="106"/>
        <v>0</v>
      </c>
      <c r="M399" s="21">
        <f t="shared" si="106"/>
        <v>9794.2029999999995</v>
      </c>
      <c r="N399" s="21">
        <f t="shared" si="106"/>
        <v>1632.672</v>
      </c>
      <c r="O399" s="21">
        <f t="shared" si="106"/>
        <v>0</v>
      </c>
      <c r="P399" s="21">
        <f t="shared" si="106"/>
        <v>0</v>
      </c>
      <c r="Q399" s="21">
        <f t="shared" si="106"/>
        <v>0</v>
      </c>
    </row>
    <row r="400" spans="1:17" s="30" customFormat="1" ht="15" x14ac:dyDescent="0.2">
      <c r="A400" s="58"/>
      <c r="B400" s="61" t="s">
        <v>169</v>
      </c>
      <c r="C400" s="29" t="s">
        <v>45</v>
      </c>
      <c r="D400" s="60"/>
      <c r="E400" s="21">
        <f t="shared" si="104"/>
        <v>0</v>
      </c>
      <c r="F400" s="20">
        <v>0</v>
      </c>
      <c r="G400" s="20">
        <v>0</v>
      </c>
      <c r="H400" s="20">
        <v>0</v>
      </c>
      <c r="I400" s="20">
        <v>0</v>
      </c>
      <c r="J400" s="20">
        <v>0</v>
      </c>
      <c r="K400" s="20">
        <v>0</v>
      </c>
      <c r="L400" s="20">
        <v>0</v>
      </c>
      <c r="M400" s="20">
        <v>0</v>
      </c>
      <c r="N400" s="20">
        <v>0</v>
      </c>
      <c r="O400" s="20">
        <v>0</v>
      </c>
      <c r="P400" s="20">
        <v>0</v>
      </c>
      <c r="Q400" s="20">
        <v>0</v>
      </c>
    </row>
    <row r="401" spans="1:17" s="30" customFormat="1" ht="15" x14ac:dyDescent="0.2">
      <c r="A401" s="58"/>
      <c r="B401" s="61"/>
      <c r="C401" s="29" t="s">
        <v>46</v>
      </c>
      <c r="D401" s="60"/>
      <c r="E401" s="21">
        <f t="shared" si="104"/>
        <v>11426.875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0</v>
      </c>
      <c r="M401" s="20">
        <v>9794.2029999999995</v>
      </c>
      <c r="N401" s="20">
        <v>1632.672</v>
      </c>
      <c r="O401" s="20">
        <v>0</v>
      </c>
      <c r="P401" s="20">
        <v>0</v>
      </c>
      <c r="Q401" s="20">
        <v>0</v>
      </c>
    </row>
    <row r="402" spans="1:17" s="30" customFormat="1" ht="15" x14ac:dyDescent="0.2">
      <c r="A402" s="58"/>
      <c r="B402" s="61"/>
      <c r="C402" s="29" t="s">
        <v>47</v>
      </c>
      <c r="D402" s="60"/>
      <c r="E402" s="21">
        <f t="shared" si="104"/>
        <v>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20">
        <v>0</v>
      </c>
      <c r="M402" s="20">
        <v>0</v>
      </c>
      <c r="N402" s="20">
        <v>0</v>
      </c>
      <c r="O402" s="20">
        <v>0</v>
      </c>
      <c r="P402" s="20">
        <v>0</v>
      </c>
      <c r="Q402" s="20">
        <v>0</v>
      </c>
    </row>
    <row r="403" spans="1:17" s="30" customFormat="1" ht="15" x14ac:dyDescent="0.2">
      <c r="A403" s="59"/>
      <c r="B403" s="62"/>
      <c r="C403" s="29" t="s">
        <v>48</v>
      </c>
      <c r="D403" s="60"/>
      <c r="E403" s="21">
        <f t="shared" si="104"/>
        <v>0</v>
      </c>
      <c r="F403" s="20">
        <v>0</v>
      </c>
      <c r="G403" s="20">
        <v>0</v>
      </c>
      <c r="H403" s="20">
        <v>0</v>
      </c>
      <c r="I403" s="20">
        <v>0</v>
      </c>
      <c r="J403" s="20">
        <v>0</v>
      </c>
      <c r="K403" s="20">
        <v>0</v>
      </c>
      <c r="L403" s="20">
        <v>0</v>
      </c>
      <c r="M403" s="20">
        <v>0</v>
      </c>
      <c r="N403" s="20">
        <v>0</v>
      </c>
      <c r="O403" s="20">
        <v>0</v>
      </c>
      <c r="P403" s="20">
        <v>0</v>
      </c>
      <c r="Q403" s="20">
        <v>0</v>
      </c>
    </row>
    <row r="404" spans="1:17" s="30" customFormat="1" ht="15" x14ac:dyDescent="0.2">
      <c r="A404" s="57" t="s">
        <v>526</v>
      </c>
      <c r="B404" s="31" t="s">
        <v>666</v>
      </c>
      <c r="C404" s="29" t="s">
        <v>44</v>
      </c>
      <c r="D404" s="60"/>
      <c r="E404" s="21">
        <f t="shared" ref="E404:E408" si="107">SUM(F404:Q404)</f>
        <v>3118442.9282399998</v>
      </c>
      <c r="F404" s="21">
        <f>SUM(F405:F408)</f>
        <v>0</v>
      </c>
      <c r="G404" s="21">
        <f>SUM(G405:G408)</f>
        <v>0</v>
      </c>
      <c r="H404" s="21">
        <f t="shared" ref="H404:Q404" si="108">SUM(H405:H408)</f>
        <v>0</v>
      </c>
      <c r="I404" s="21">
        <f t="shared" si="108"/>
        <v>0</v>
      </c>
      <c r="J404" s="21">
        <f t="shared" si="108"/>
        <v>0</v>
      </c>
      <c r="K404" s="21">
        <f t="shared" si="108"/>
        <v>0</v>
      </c>
      <c r="L404" s="21">
        <f t="shared" si="108"/>
        <v>0</v>
      </c>
      <c r="M404" s="21">
        <f t="shared" si="108"/>
        <v>0</v>
      </c>
      <c r="N404" s="21">
        <f t="shared" si="108"/>
        <v>5787.3935899999997</v>
      </c>
      <c r="O404" s="21">
        <f t="shared" si="108"/>
        <v>5644.1665300000004</v>
      </c>
      <c r="P404" s="21">
        <f t="shared" si="108"/>
        <v>285970.28012000001</v>
      </c>
      <c r="Q404" s="21">
        <f t="shared" si="108"/>
        <v>2821041.088</v>
      </c>
    </row>
    <row r="405" spans="1:17" s="30" customFormat="1" ht="18" customHeight="1" x14ac:dyDescent="0.2">
      <c r="A405" s="58"/>
      <c r="B405" s="61" t="s">
        <v>418</v>
      </c>
      <c r="C405" s="29" t="s">
        <v>45</v>
      </c>
      <c r="D405" s="60"/>
      <c r="E405" s="21">
        <f t="shared" si="107"/>
        <v>0</v>
      </c>
      <c r="F405" s="20">
        <v>0</v>
      </c>
      <c r="G405" s="20">
        <v>0</v>
      </c>
      <c r="H405" s="20">
        <v>0</v>
      </c>
      <c r="I405" s="20">
        <v>0</v>
      </c>
      <c r="J405" s="20">
        <v>0</v>
      </c>
      <c r="K405" s="20">
        <v>0</v>
      </c>
      <c r="L405" s="20">
        <v>0</v>
      </c>
      <c r="M405" s="20">
        <v>0</v>
      </c>
      <c r="N405" s="20">
        <v>0</v>
      </c>
      <c r="O405" s="20">
        <v>0</v>
      </c>
      <c r="P405" s="20">
        <v>0</v>
      </c>
      <c r="Q405" s="20">
        <v>0</v>
      </c>
    </row>
    <row r="406" spans="1:17" s="30" customFormat="1" ht="19.5" customHeight="1" x14ac:dyDescent="0.2">
      <c r="A406" s="58"/>
      <c r="B406" s="61"/>
      <c r="C406" s="29" t="s">
        <v>46</v>
      </c>
      <c r="D406" s="60"/>
      <c r="E406" s="21">
        <f t="shared" si="107"/>
        <v>3118442.9282399998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20">
        <v>0</v>
      </c>
      <c r="M406" s="20">
        <v>0</v>
      </c>
      <c r="N406" s="20">
        <f>51287.21919-45499.8256</f>
        <v>5787.3935899999997</v>
      </c>
      <c r="O406" s="20">
        <v>5644.1665300000004</v>
      </c>
      <c r="P406" s="20">
        <v>285970.28012000001</v>
      </c>
      <c r="Q406" s="20">
        <v>2821041.088</v>
      </c>
    </row>
    <row r="407" spans="1:17" s="30" customFormat="1" ht="17.25" customHeight="1" x14ac:dyDescent="0.2">
      <c r="A407" s="58"/>
      <c r="B407" s="61"/>
      <c r="C407" s="29" t="s">
        <v>47</v>
      </c>
      <c r="D407" s="60"/>
      <c r="E407" s="21">
        <f t="shared" si="107"/>
        <v>0</v>
      </c>
      <c r="F407" s="20">
        <v>0</v>
      </c>
      <c r="G407" s="20">
        <v>0</v>
      </c>
      <c r="H407" s="20">
        <v>0</v>
      </c>
      <c r="I407" s="20">
        <v>0</v>
      </c>
      <c r="J407" s="20">
        <v>0</v>
      </c>
      <c r="K407" s="20">
        <v>0</v>
      </c>
      <c r="L407" s="20">
        <v>0</v>
      </c>
      <c r="M407" s="20">
        <v>0</v>
      </c>
      <c r="N407" s="20">
        <v>0</v>
      </c>
      <c r="O407" s="20">
        <v>0</v>
      </c>
      <c r="P407" s="20">
        <v>0</v>
      </c>
      <c r="Q407" s="20">
        <v>0</v>
      </c>
    </row>
    <row r="408" spans="1:17" s="30" customFormat="1" ht="15" x14ac:dyDescent="0.2">
      <c r="A408" s="59"/>
      <c r="B408" s="62"/>
      <c r="C408" s="29" t="s">
        <v>48</v>
      </c>
      <c r="D408" s="60"/>
      <c r="E408" s="21">
        <f t="shared" si="107"/>
        <v>0</v>
      </c>
      <c r="F408" s="20">
        <v>0</v>
      </c>
      <c r="G408" s="20">
        <v>0</v>
      </c>
      <c r="H408" s="20">
        <v>0</v>
      </c>
      <c r="I408" s="20">
        <v>0</v>
      </c>
      <c r="J408" s="20">
        <v>0</v>
      </c>
      <c r="K408" s="20">
        <v>0</v>
      </c>
      <c r="L408" s="20">
        <v>0</v>
      </c>
      <c r="M408" s="20">
        <v>0</v>
      </c>
      <c r="N408" s="20">
        <v>0</v>
      </c>
      <c r="O408" s="20">
        <v>0</v>
      </c>
      <c r="P408" s="20">
        <v>0</v>
      </c>
      <c r="Q408" s="20">
        <v>0</v>
      </c>
    </row>
    <row r="409" spans="1:17" s="28" customFormat="1" ht="15" x14ac:dyDescent="0.2">
      <c r="A409" s="57" t="s">
        <v>527</v>
      </c>
      <c r="B409" s="31" t="s">
        <v>171</v>
      </c>
      <c r="C409" s="29" t="s">
        <v>44</v>
      </c>
      <c r="D409" s="60"/>
      <c r="E409" s="21">
        <f t="shared" si="104"/>
        <v>1672794.91448</v>
      </c>
      <c r="F409" s="21">
        <f>SUM(F410:F413)</f>
        <v>374829.02496000001</v>
      </c>
      <c r="G409" s="21">
        <f t="shared" ref="G409:Q409" si="109">SUM(G410:G413)</f>
        <v>342738.10463999998</v>
      </c>
      <c r="H409" s="21">
        <f t="shared" si="109"/>
        <v>258251.27603000001</v>
      </c>
      <c r="I409" s="21">
        <f t="shared" si="109"/>
        <v>0</v>
      </c>
      <c r="J409" s="21">
        <f t="shared" si="109"/>
        <v>120157.44868</v>
      </c>
      <c r="K409" s="21">
        <f t="shared" si="109"/>
        <v>187269.633</v>
      </c>
      <c r="L409" s="21">
        <f t="shared" si="109"/>
        <v>145562.79096000001</v>
      </c>
      <c r="M409" s="21">
        <f t="shared" si="109"/>
        <v>15717.90321</v>
      </c>
      <c r="N409" s="21">
        <f t="shared" si="109"/>
        <v>0</v>
      </c>
      <c r="O409" s="21">
        <f t="shared" si="109"/>
        <v>110000</v>
      </c>
      <c r="P409" s="21">
        <f t="shared" si="109"/>
        <v>118268.73299999999</v>
      </c>
      <c r="Q409" s="21">
        <f t="shared" si="109"/>
        <v>0</v>
      </c>
    </row>
    <row r="410" spans="1:17" s="28" customFormat="1" ht="23.25" customHeight="1" x14ac:dyDescent="0.2">
      <c r="A410" s="58"/>
      <c r="B410" s="61" t="s">
        <v>172</v>
      </c>
      <c r="C410" s="29" t="s">
        <v>45</v>
      </c>
      <c r="D410" s="60"/>
      <c r="E410" s="21">
        <f t="shared" si="104"/>
        <v>120166.7</v>
      </c>
      <c r="F410" s="20">
        <f>F415+F420+F425+F430+F435+F440+F445+F450+F455+F460+F465+F470+F475+F480+F485+F490+F495+F500</f>
        <v>0</v>
      </c>
      <c r="G410" s="20">
        <f t="shared" ref="G410:Q410" si="110">G415+G420+G425+G430+G435+G440+G445+G450+G455+G460+G465+G470+G475+G480+G485+G490+G495+G500</f>
        <v>120166.7</v>
      </c>
      <c r="H410" s="20">
        <f t="shared" si="110"/>
        <v>0</v>
      </c>
      <c r="I410" s="20">
        <f t="shared" si="110"/>
        <v>0</v>
      </c>
      <c r="J410" s="20">
        <f t="shared" si="110"/>
        <v>0</v>
      </c>
      <c r="K410" s="20">
        <f t="shared" si="110"/>
        <v>0</v>
      </c>
      <c r="L410" s="20">
        <f t="shared" si="110"/>
        <v>0</v>
      </c>
      <c r="M410" s="20">
        <f t="shared" si="110"/>
        <v>0</v>
      </c>
      <c r="N410" s="20">
        <f t="shared" si="110"/>
        <v>0</v>
      </c>
      <c r="O410" s="20">
        <f t="shared" si="110"/>
        <v>0</v>
      </c>
      <c r="P410" s="20">
        <f t="shared" si="110"/>
        <v>0</v>
      </c>
      <c r="Q410" s="20">
        <f t="shared" si="110"/>
        <v>0</v>
      </c>
    </row>
    <row r="411" spans="1:17" s="28" customFormat="1" ht="18.95" customHeight="1" x14ac:dyDescent="0.2">
      <c r="A411" s="58"/>
      <c r="B411" s="61"/>
      <c r="C411" s="29" t="s">
        <v>46</v>
      </c>
      <c r="D411" s="60"/>
      <c r="E411" s="21">
        <f t="shared" si="104"/>
        <v>1384928.6076100001</v>
      </c>
      <c r="F411" s="20">
        <f t="shared" ref="F411:Q413" si="111">F416+F421+F426+F431+F436+F441+F446+F451+F456+F461+F466+F471+F476+F481+F486+F491+F496+F501</f>
        <v>340753.65905000002</v>
      </c>
      <c r="G411" s="20">
        <f t="shared" si="111"/>
        <v>178725.18044</v>
      </c>
      <c r="H411" s="20">
        <f t="shared" si="111"/>
        <v>234681.34769</v>
      </c>
      <c r="I411" s="20">
        <f t="shared" si="111"/>
        <v>0</v>
      </c>
      <c r="J411" s="20">
        <f t="shared" si="111"/>
        <v>109234.04425000001</v>
      </c>
      <c r="K411" s="20">
        <f t="shared" si="111"/>
        <v>170245.12091</v>
      </c>
      <c r="L411" s="20">
        <f t="shared" si="111"/>
        <v>129483.22235</v>
      </c>
      <c r="M411" s="20">
        <f t="shared" si="111"/>
        <v>14289.002920000001</v>
      </c>
      <c r="N411" s="20">
        <f t="shared" si="111"/>
        <v>0</v>
      </c>
      <c r="O411" s="20">
        <f t="shared" si="111"/>
        <v>100000</v>
      </c>
      <c r="P411" s="20">
        <f t="shared" si="111"/>
        <v>107517.03</v>
      </c>
      <c r="Q411" s="20">
        <f t="shared" si="111"/>
        <v>0</v>
      </c>
    </row>
    <row r="412" spans="1:17" s="28" customFormat="1" ht="21.75" customHeight="1" x14ac:dyDescent="0.2">
      <c r="A412" s="58"/>
      <c r="B412" s="61"/>
      <c r="C412" s="29" t="s">
        <v>47</v>
      </c>
      <c r="D412" s="60"/>
      <c r="E412" s="21">
        <f t="shared" si="104"/>
        <v>167699.60686999999</v>
      </c>
      <c r="F412" s="20">
        <f t="shared" si="111"/>
        <v>34075.36591</v>
      </c>
      <c r="G412" s="20">
        <f t="shared" si="111"/>
        <v>43846.224199999997</v>
      </c>
      <c r="H412" s="20">
        <f t="shared" si="111"/>
        <v>23569.928339999999</v>
      </c>
      <c r="I412" s="20">
        <f t="shared" si="111"/>
        <v>0</v>
      </c>
      <c r="J412" s="20">
        <f t="shared" si="111"/>
        <v>10923.404430000001</v>
      </c>
      <c r="K412" s="20">
        <f t="shared" si="111"/>
        <v>17024.51209</v>
      </c>
      <c r="L412" s="20">
        <f t="shared" si="111"/>
        <v>16079.56861</v>
      </c>
      <c r="M412" s="20">
        <f t="shared" si="111"/>
        <v>1428.90029</v>
      </c>
      <c r="N412" s="20">
        <f t="shared" si="111"/>
        <v>0</v>
      </c>
      <c r="O412" s="20">
        <f t="shared" si="111"/>
        <v>10000</v>
      </c>
      <c r="P412" s="20">
        <f t="shared" si="111"/>
        <v>10751.703</v>
      </c>
      <c r="Q412" s="20">
        <f t="shared" si="111"/>
        <v>0</v>
      </c>
    </row>
    <row r="413" spans="1:17" s="28" customFormat="1" ht="21.75" customHeight="1" x14ac:dyDescent="0.2">
      <c r="A413" s="59"/>
      <c r="B413" s="62"/>
      <c r="C413" s="29" t="s">
        <v>48</v>
      </c>
      <c r="D413" s="60"/>
      <c r="E413" s="21">
        <f t="shared" si="104"/>
        <v>0</v>
      </c>
      <c r="F413" s="20">
        <f t="shared" si="111"/>
        <v>0</v>
      </c>
      <c r="G413" s="20">
        <f t="shared" si="111"/>
        <v>0</v>
      </c>
      <c r="H413" s="20">
        <f t="shared" si="111"/>
        <v>0</v>
      </c>
      <c r="I413" s="20">
        <f t="shared" si="111"/>
        <v>0</v>
      </c>
      <c r="J413" s="20">
        <f t="shared" si="111"/>
        <v>0</v>
      </c>
      <c r="K413" s="20">
        <f t="shared" si="111"/>
        <v>0</v>
      </c>
      <c r="L413" s="20">
        <f t="shared" si="111"/>
        <v>0</v>
      </c>
      <c r="M413" s="20">
        <f t="shared" si="111"/>
        <v>0</v>
      </c>
      <c r="N413" s="20">
        <f t="shared" si="111"/>
        <v>0</v>
      </c>
      <c r="O413" s="20">
        <f t="shared" si="111"/>
        <v>0</v>
      </c>
      <c r="P413" s="20">
        <f t="shared" si="111"/>
        <v>0</v>
      </c>
      <c r="Q413" s="20">
        <f t="shared" si="111"/>
        <v>0</v>
      </c>
    </row>
    <row r="414" spans="1:17" s="28" customFormat="1" ht="15" customHeight="1" x14ac:dyDescent="0.2">
      <c r="A414" s="57" t="s">
        <v>528</v>
      </c>
      <c r="B414" s="31" t="s">
        <v>173</v>
      </c>
      <c r="C414" s="29" t="s">
        <v>44</v>
      </c>
      <c r="D414" s="60"/>
      <c r="E414" s="21">
        <f t="shared" si="104"/>
        <v>52749.250180000003</v>
      </c>
      <c r="F414" s="21">
        <f>SUM(F415:F418)</f>
        <v>19459.66747</v>
      </c>
      <c r="G414" s="21">
        <f>SUM(G415:G418)</f>
        <v>33289.582710000002</v>
      </c>
      <c r="H414" s="21">
        <f t="shared" ref="H414:Q414" si="112">SUM(H415:H418)</f>
        <v>0</v>
      </c>
      <c r="I414" s="21">
        <f t="shared" si="112"/>
        <v>0</v>
      </c>
      <c r="J414" s="21">
        <f t="shared" si="112"/>
        <v>0</v>
      </c>
      <c r="K414" s="21">
        <f t="shared" si="112"/>
        <v>0</v>
      </c>
      <c r="L414" s="21">
        <f t="shared" si="112"/>
        <v>0</v>
      </c>
      <c r="M414" s="21">
        <f t="shared" si="112"/>
        <v>0</v>
      </c>
      <c r="N414" s="21">
        <f t="shared" si="112"/>
        <v>0</v>
      </c>
      <c r="O414" s="21">
        <f t="shared" si="112"/>
        <v>0</v>
      </c>
      <c r="P414" s="21">
        <f t="shared" si="112"/>
        <v>0</v>
      </c>
      <c r="Q414" s="21">
        <f t="shared" si="112"/>
        <v>0</v>
      </c>
    </row>
    <row r="415" spans="1:17" s="30" customFormat="1" ht="15" x14ac:dyDescent="0.2">
      <c r="A415" s="58"/>
      <c r="B415" s="61" t="s">
        <v>174</v>
      </c>
      <c r="C415" s="29" t="s">
        <v>45</v>
      </c>
      <c r="D415" s="60"/>
      <c r="E415" s="21">
        <f t="shared" si="104"/>
        <v>0</v>
      </c>
      <c r="F415" s="20">
        <v>0</v>
      </c>
      <c r="G415" s="20">
        <v>0</v>
      </c>
      <c r="H415" s="20">
        <v>0</v>
      </c>
      <c r="I415" s="20">
        <v>0</v>
      </c>
      <c r="J415" s="20">
        <v>0</v>
      </c>
      <c r="K415" s="20">
        <v>0</v>
      </c>
      <c r="L415" s="20">
        <v>0</v>
      </c>
      <c r="M415" s="20">
        <v>0</v>
      </c>
      <c r="N415" s="20">
        <v>0</v>
      </c>
      <c r="O415" s="20">
        <v>0</v>
      </c>
      <c r="P415" s="20">
        <v>0</v>
      </c>
      <c r="Q415" s="20">
        <v>0</v>
      </c>
    </row>
    <row r="416" spans="1:17" s="30" customFormat="1" ht="15" x14ac:dyDescent="0.2">
      <c r="A416" s="58"/>
      <c r="B416" s="61"/>
      <c r="C416" s="29" t="s">
        <v>46</v>
      </c>
      <c r="D416" s="60"/>
      <c r="E416" s="21">
        <f t="shared" si="104"/>
        <v>49142.949500000002</v>
      </c>
      <c r="F416" s="20">
        <v>17690.606790000002</v>
      </c>
      <c r="G416" s="20">
        <v>31452.342710000001</v>
      </c>
      <c r="H416" s="20">
        <v>0</v>
      </c>
      <c r="I416" s="20">
        <v>0</v>
      </c>
      <c r="J416" s="20">
        <v>0</v>
      </c>
      <c r="K416" s="20">
        <v>0</v>
      </c>
      <c r="L416" s="20">
        <v>0</v>
      </c>
      <c r="M416" s="20">
        <v>0</v>
      </c>
      <c r="N416" s="20">
        <v>0</v>
      </c>
      <c r="O416" s="20">
        <v>0</v>
      </c>
      <c r="P416" s="20">
        <v>0</v>
      </c>
      <c r="Q416" s="20">
        <v>0</v>
      </c>
    </row>
    <row r="417" spans="1:17" s="30" customFormat="1" ht="15" x14ac:dyDescent="0.2">
      <c r="A417" s="58"/>
      <c r="B417" s="61"/>
      <c r="C417" s="29" t="s">
        <v>47</v>
      </c>
      <c r="D417" s="60"/>
      <c r="E417" s="21">
        <f t="shared" si="104"/>
        <v>3606.3006799999998</v>
      </c>
      <c r="F417" s="20">
        <f>F416*0.1</f>
        <v>1769.06068</v>
      </c>
      <c r="G417" s="20">
        <v>1837.24</v>
      </c>
      <c r="H417" s="20">
        <v>0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20">
        <v>0</v>
      </c>
    </row>
    <row r="418" spans="1:17" s="30" customFormat="1" ht="15" x14ac:dyDescent="0.2">
      <c r="A418" s="59"/>
      <c r="B418" s="62"/>
      <c r="C418" s="29" t="s">
        <v>48</v>
      </c>
      <c r="D418" s="60"/>
      <c r="E418" s="21">
        <f t="shared" si="104"/>
        <v>0</v>
      </c>
      <c r="F418" s="20">
        <v>0</v>
      </c>
      <c r="G418" s="20">
        <v>0</v>
      </c>
      <c r="H418" s="20">
        <v>0</v>
      </c>
      <c r="I418" s="20">
        <v>0</v>
      </c>
      <c r="J418" s="20">
        <v>0</v>
      </c>
      <c r="K418" s="20">
        <v>0</v>
      </c>
      <c r="L418" s="20">
        <v>0</v>
      </c>
      <c r="M418" s="20">
        <v>0</v>
      </c>
      <c r="N418" s="20">
        <v>0</v>
      </c>
      <c r="O418" s="20">
        <v>0</v>
      </c>
      <c r="P418" s="20">
        <v>0</v>
      </c>
      <c r="Q418" s="20">
        <v>0</v>
      </c>
    </row>
    <row r="419" spans="1:17" s="28" customFormat="1" ht="15" customHeight="1" x14ac:dyDescent="0.2">
      <c r="A419" s="57" t="s">
        <v>529</v>
      </c>
      <c r="B419" s="31" t="s">
        <v>175</v>
      </c>
      <c r="C419" s="29" t="s">
        <v>44</v>
      </c>
      <c r="D419" s="60"/>
      <c r="E419" s="21">
        <f t="shared" si="104"/>
        <v>226643.42934999999</v>
      </c>
      <c r="F419" s="21">
        <f t="shared" ref="F419:Q419" si="113">SUM(F420:F423)</f>
        <v>94345.587719999996</v>
      </c>
      <c r="G419" s="21">
        <f t="shared" si="113"/>
        <v>97967.632240000006</v>
      </c>
      <c r="H419" s="21">
        <f t="shared" si="113"/>
        <v>34330.209390000004</v>
      </c>
      <c r="I419" s="21">
        <f t="shared" si="113"/>
        <v>0</v>
      </c>
      <c r="J419" s="21">
        <f t="shared" si="113"/>
        <v>0</v>
      </c>
      <c r="K419" s="21">
        <f t="shared" si="113"/>
        <v>0</v>
      </c>
      <c r="L419" s="21">
        <f t="shared" si="113"/>
        <v>0</v>
      </c>
      <c r="M419" s="21">
        <f t="shared" si="113"/>
        <v>0</v>
      </c>
      <c r="N419" s="21">
        <f t="shared" si="113"/>
        <v>0</v>
      </c>
      <c r="O419" s="21">
        <f t="shared" si="113"/>
        <v>0</v>
      </c>
      <c r="P419" s="21">
        <f t="shared" si="113"/>
        <v>0</v>
      </c>
      <c r="Q419" s="21">
        <f t="shared" si="113"/>
        <v>0</v>
      </c>
    </row>
    <row r="420" spans="1:17" s="30" customFormat="1" ht="20.25" customHeight="1" x14ac:dyDescent="0.2">
      <c r="A420" s="58"/>
      <c r="B420" s="61" t="s">
        <v>176</v>
      </c>
      <c r="C420" s="29" t="s">
        <v>45</v>
      </c>
      <c r="D420" s="60"/>
      <c r="E420" s="21">
        <f t="shared" si="104"/>
        <v>0</v>
      </c>
      <c r="F420" s="20">
        <v>0</v>
      </c>
      <c r="G420" s="20">
        <v>0</v>
      </c>
      <c r="H420" s="20">
        <v>0</v>
      </c>
      <c r="I420" s="20">
        <v>0</v>
      </c>
      <c r="J420" s="20">
        <v>0</v>
      </c>
      <c r="K420" s="20">
        <v>0</v>
      </c>
      <c r="L420" s="20">
        <v>0</v>
      </c>
      <c r="M420" s="20">
        <v>0</v>
      </c>
      <c r="N420" s="20">
        <v>0</v>
      </c>
      <c r="O420" s="20">
        <v>0</v>
      </c>
      <c r="P420" s="20">
        <v>0</v>
      </c>
      <c r="Q420" s="20">
        <v>0</v>
      </c>
    </row>
    <row r="421" spans="1:17" s="30" customFormat="1" ht="19.5" customHeight="1" x14ac:dyDescent="0.2">
      <c r="A421" s="58"/>
      <c r="B421" s="61"/>
      <c r="C421" s="29" t="s">
        <v>46</v>
      </c>
      <c r="D421" s="60"/>
      <c r="E421" s="21">
        <f t="shared" si="104"/>
        <v>206315.18661</v>
      </c>
      <c r="F421" s="20">
        <v>85768.716109999994</v>
      </c>
      <c r="G421" s="20">
        <v>89337.189240000007</v>
      </c>
      <c r="H421" s="20">
        <v>31209.28126</v>
      </c>
      <c r="I421" s="20">
        <v>0</v>
      </c>
      <c r="J421" s="20">
        <v>0</v>
      </c>
      <c r="K421" s="20">
        <v>0</v>
      </c>
      <c r="L421" s="20">
        <v>0</v>
      </c>
      <c r="M421" s="20">
        <v>0</v>
      </c>
      <c r="N421" s="20">
        <v>0</v>
      </c>
      <c r="O421" s="20">
        <v>0</v>
      </c>
      <c r="P421" s="20">
        <v>0</v>
      </c>
      <c r="Q421" s="20">
        <v>0</v>
      </c>
    </row>
    <row r="422" spans="1:17" s="30" customFormat="1" ht="19.5" customHeight="1" x14ac:dyDescent="0.2">
      <c r="A422" s="58"/>
      <c r="B422" s="61"/>
      <c r="C422" s="29" t="s">
        <v>47</v>
      </c>
      <c r="D422" s="60"/>
      <c r="E422" s="21">
        <f t="shared" si="104"/>
        <v>20328.242740000002</v>
      </c>
      <c r="F422" s="20">
        <f>F421*0.1</f>
        <v>8576.8716100000001</v>
      </c>
      <c r="G422" s="20">
        <v>8630.4429999999993</v>
      </c>
      <c r="H422" s="20">
        <f>H421*0.1</f>
        <v>3120.9281299999998</v>
      </c>
      <c r="I422" s="20">
        <f>I421*0.1</f>
        <v>0</v>
      </c>
      <c r="J422" s="20">
        <f>J421*0.1</f>
        <v>0</v>
      </c>
      <c r="K422" s="20">
        <v>0</v>
      </c>
      <c r="L422" s="20">
        <v>0</v>
      </c>
      <c r="M422" s="20">
        <v>0</v>
      </c>
      <c r="N422" s="20">
        <v>0</v>
      </c>
      <c r="O422" s="20">
        <v>0</v>
      </c>
      <c r="P422" s="20">
        <v>0</v>
      </c>
      <c r="Q422" s="20">
        <v>0</v>
      </c>
    </row>
    <row r="423" spans="1:17" s="30" customFormat="1" ht="19.5" customHeight="1" x14ac:dyDescent="0.2">
      <c r="A423" s="59"/>
      <c r="B423" s="62"/>
      <c r="C423" s="29" t="s">
        <v>48</v>
      </c>
      <c r="D423" s="60"/>
      <c r="E423" s="21">
        <f t="shared" si="104"/>
        <v>0</v>
      </c>
      <c r="F423" s="20">
        <v>0</v>
      </c>
      <c r="G423" s="20">
        <v>0</v>
      </c>
      <c r="H423" s="20">
        <v>0</v>
      </c>
      <c r="I423" s="20">
        <v>0</v>
      </c>
      <c r="J423" s="20">
        <v>0</v>
      </c>
      <c r="K423" s="20">
        <v>0</v>
      </c>
      <c r="L423" s="20">
        <v>0</v>
      </c>
      <c r="M423" s="20">
        <v>0</v>
      </c>
      <c r="N423" s="20">
        <v>0</v>
      </c>
      <c r="O423" s="20">
        <v>0</v>
      </c>
      <c r="P423" s="20">
        <v>0</v>
      </c>
      <c r="Q423" s="20">
        <v>0</v>
      </c>
    </row>
    <row r="424" spans="1:17" s="28" customFormat="1" ht="15" customHeight="1" x14ac:dyDescent="0.2">
      <c r="A424" s="57" t="s">
        <v>530</v>
      </c>
      <c r="B424" s="31" t="s">
        <v>177</v>
      </c>
      <c r="C424" s="29" t="s">
        <v>44</v>
      </c>
      <c r="D424" s="60"/>
      <c r="E424" s="21">
        <f t="shared" si="104"/>
        <v>382779.47227999999</v>
      </c>
      <c r="F424" s="21">
        <f t="shared" ref="F424:Q424" si="114">SUM(F425:F428)</f>
        <v>94871.849600000001</v>
      </c>
      <c r="G424" s="21">
        <f t="shared" si="114"/>
        <v>147479.86575999999</v>
      </c>
      <c r="H424" s="21">
        <f t="shared" si="114"/>
        <v>140427.75692000001</v>
      </c>
      <c r="I424" s="21">
        <f t="shared" si="114"/>
        <v>0</v>
      </c>
      <c r="J424" s="21">
        <f t="shared" si="114"/>
        <v>0</v>
      </c>
      <c r="K424" s="21">
        <f t="shared" si="114"/>
        <v>0</v>
      </c>
      <c r="L424" s="21">
        <f t="shared" si="114"/>
        <v>0</v>
      </c>
      <c r="M424" s="21">
        <f t="shared" si="114"/>
        <v>0</v>
      </c>
      <c r="N424" s="21">
        <f t="shared" si="114"/>
        <v>0</v>
      </c>
      <c r="O424" s="21">
        <f t="shared" si="114"/>
        <v>0</v>
      </c>
      <c r="P424" s="21">
        <f t="shared" si="114"/>
        <v>0</v>
      </c>
      <c r="Q424" s="21">
        <f t="shared" si="114"/>
        <v>0</v>
      </c>
    </row>
    <row r="425" spans="1:17" s="30" customFormat="1" ht="15" x14ac:dyDescent="0.2">
      <c r="A425" s="58"/>
      <c r="B425" s="61" t="s">
        <v>178</v>
      </c>
      <c r="C425" s="29" t="s">
        <v>45</v>
      </c>
      <c r="D425" s="60"/>
      <c r="E425" s="21">
        <f t="shared" si="104"/>
        <v>120166.7</v>
      </c>
      <c r="F425" s="20">
        <v>0</v>
      </c>
      <c r="G425" s="20">
        <v>120166.7</v>
      </c>
      <c r="H425" s="20">
        <v>0</v>
      </c>
      <c r="I425" s="20">
        <v>0</v>
      </c>
      <c r="J425" s="20">
        <v>0</v>
      </c>
      <c r="K425" s="20">
        <v>0</v>
      </c>
      <c r="L425" s="20">
        <v>0</v>
      </c>
      <c r="M425" s="20">
        <v>0</v>
      </c>
      <c r="N425" s="20">
        <v>0</v>
      </c>
      <c r="O425" s="20">
        <v>0</v>
      </c>
      <c r="P425" s="20">
        <v>0</v>
      </c>
      <c r="Q425" s="20">
        <v>0</v>
      </c>
    </row>
    <row r="426" spans="1:17" s="30" customFormat="1" ht="15" x14ac:dyDescent="0.2">
      <c r="A426" s="58"/>
      <c r="B426" s="61"/>
      <c r="C426" s="29" t="s">
        <v>46</v>
      </c>
      <c r="D426" s="60"/>
      <c r="E426" s="21">
        <f t="shared" si="104"/>
        <v>217697.01895999999</v>
      </c>
      <c r="F426" s="20">
        <v>86247.135999999999</v>
      </c>
      <c r="G426" s="20">
        <v>3788.2857600000002</v>
      </c>
      <c r="H426" s="20">
        <v>127661.5972</v>
      </c>
      <c r="I426" s="20">
        <v>0</v>
      </c>
      <c r="J426" s="20">
        <v>0</v>
      </c>
      <c r="K426" s="20">
        <v>0</v>
      </c>
      <c r="L426" s="20">
        <v>0</v>
      </c>
      <c r="M426" s="20">
        <v>0</v>
      </c>
      <c r="N426" s="20">
        <v>0</v>
      </c>
      <c r="O426" s="20">
        <v>0</v>
      </c>
      <c r="P426" s="20">
        <v>0</v>
      </c>
      <c r="Q426" s="20">
        <v>0</v>
      </c>
    </row>
    <row r="427" spans="1:17" s="30" customFormat="1" ht="15" x14ac:dyDescent="0.2">
      <c r="A427" s="58"/>
      <c r="B427" s="61"/>
      <c r="C427" s="29" t="s">
        <v>47</v>
      </c>
      <c r="D427" s="60"/>
      <c r="E427" s="21">
        <f t="shared" si="104"/>
        <v>44915.753320000003</v>
      </c>
      <c r="F427" s="20">
        <f t="shared" ref="F427:K427" si="115">F426*0.1</f>
        <v>8624.7135999999991</v>
      </c>
      <c r="G427" s="20">
        <v>23524.880000000001</v>
      </c>
      <c r="H427" s="20">
        <f t="shared" si="115"/>
        <v>12766.15972</v>
      </c>
      <c r="I427" s="20">
        <v>0</v>
      </c>
      <c r="J427" s="20">
        <v>0</v>
      </c>
      <c r="K427" s="20">
        <f t="shared" si="115"/>
        <v>0</v>
      </c>
      <c r="L427" s="20">
        <v>0</v>
      </c>
      <c r="M427" s="20">
        <v>0</v>
      </c>
      <c r="N427" s="20">
        <v>0</v>
      </c>
      <c r="O427" s="20">
        <v>0</v>
      </c>
      <c r="P427" s="20">
        <v>0</v>
      </c>
      <c r="Q427" s="20">
        <v>0</v>
      </c>
    </row>
    <row r="428" spans="1:17" s="30" customFormat="1" ht="15" x14ac:dyDescent="0.2">
      <c r="A428" s="59"/>
      <c r="B428" s="62"/>
      <c r="C428" s="29" t="s">
        <v>48</v>
      </c>
      <c r="D428" s="60"/>
      <c r="E428" s="21">
        <f t="shared" si="104"/>
        <v>0</v>
      </c>
      <c r="F428" s="20">
        <v>0</v>
      </c>
      <c r="G428" s="20">
        <v>0</v>
      </c>
      <c r="H428" s="20">
        <v>0</v>
      </c>
      <c r="I428" s="20">
        <v>0</v>
      </c>
      <c r="J428" s="20">
        <v>0</v>
      </c>
      <c r="K428" s="20">
        <v>0</v>
      </c>
      <c r="L428" s="20">
        <v>0</v>
      </c>
      <c r="M428" s="20">
        <v>0</v>
      </c>
      <c r="N428" s="20">
        <v>0</v>
      </c>
      <c r="O428" s="20">
        <v>0</v>
      </c>
      <c r="P428" s="20">
        <v>0</v>
      </c>
      <c r="Q428" s="20">
        <v>0</v>
      </c>
    </row>
    <row r="429" spans="1:17" s="28" customFormat="1" ht="15" x14ac:dyDescent="0.2">
      <c r="A429" s="57" t="s">
        <v>531</v>
      </c>
      <c r="B429" s="31" t="s">
        <v>179</v>
      </c>
      <c r="C429" s="29" t="s">
        <v>44</v>
      </c>
      <c r="D429" s="60"/>
      <c r="E429" s="21">
        <f t="shared" si="104"/>
        <v>207075.71085999999</v>
      </c>
      <c r="F429" s="21">
        <f t="shared" ref="F429:Q429" si="116">SUM(F430:F433)</f>
        <v>30170.5514</v>
      </c>
      <c r="G429" s="21">
        <f t="shared" si="116"/>
        <v>28608.145680000001</v>
      </c>
      <c r="H429" s="21">
        <f t="shared" si="116"/>
        <v>3481.1426999999999</v>
      </c>
      <c r="I429" s="21">
        <f t="shared" si="116"/>
        <v>0</v>
      </c>
      <c r="J429" s="21">
        <f t="shared" si="116"/>
        <v>81213.320080000005</v>
      </c>
      <c r="K429" s="21">
        <f t="shared" si="116"/>
        <v>63602.550999999999</v>
      </c>
      <c r="L429" s="21">
        <f t="shared" si="116"/>
        <v>0</v>
      </c>
      <c r="M429" s="21">
        <f t="shared" si="116"/>
        <v>0</v>
      </c>
      <c r="N429" s="21">
        <f t="shared" si="116"/>
        <v>0</v>
      </c>
      <c r="O429" s="21">
        <f t="shared" si="116"/>
        <v>0</v>
      </c>
      <c r="P429" s="21">
        <f t="shared" si="116"/>
        <v>0</v>
      </c>
      <c r="Q429" s="21">
        <f t="shared" si="116"/>
        <v>0</v>
      </c>
    </row>
    <row r="430" spans="1:17" s="30" customFormat="1" ht="15" x14ac:dyDescent="0.2">
      <c r="A430" s="58"/>
      <c r="B430" s="61" t="s">
        <v>180</v>
      </c>
      <c r="C430" s="29" t="s">
        <v>45</v>
      </c>
      <c r="D430" s="60"/>
      <c r="E430" s="21">
        <f t="shared" si="104"/>
        <v>0</v>
      </c>
      <c r="F430" s="20">
        <v>0</v>
      </c>
      <c r="G430" s="20">
        <v>0</v>
      </c>
      <c r="H430" s="20">
        <v>0</v>
      </c>
      <c r="I430" s="20">
        <v>0</v>
      </c>
      <c r="J430" s="20">
        <v>0</v>
      </c>
      <c r="K430" s="20">
        <v>0</v>
      </c>
      <c r="L430" s="20">
        <v>0</v>
      </c>
      <c r="M430" s="20">
        <v>0</v>
      </c>
      <c r="N430" s="20">
        <v>0</v>
      </c>
      <c r="O430" s="20">
        <v>0</v>
      </c>
      <c r="P430" s="20">
        <v>0</v>
      </c>
      <c r="Q430" s="20">
        <v>0</v>
      </c>
    </row>
    <row r="431" spans="1:17" s="30" customFormat="1" ht="15" x14ac:dyDescent="0.2">
      <c r="A431" s="58"/>
      <c r="B431" s="61"/>
      <c r="C431" s="29" t="s">
        <v>46</v>
      </c>
      <c r="D431" s="60"/>
      <c r="E431" s="21">
        <f t="shared" si="104"/>
        <v>186744.84675</v>
      </c>
      <c r="F431" s="20">
        <v>27427.774000000001</v>
      </c>
      <c r="G431" s="20">
        <v>24501.605680000001</v>
      </c>
      <c r="H431" s="20">
        <v>3164.6751800000002</v>
      </c>
      <c r="I431" s="20">
        <v>0</v>
      </c>
      <c r="J431" s="20">
        <v>73830.290980000005</v>
      </c>
      <c r="K431" s="20">
        <v>57820.500910000002</v>
      </c>
      <c r="L431" s="20">
        <v>0</v>
      </c>
      <c r="M431" s="20">
        <v>0</v>
      </c>
      <c r="N431" s="20">
        <v>0</v>
      </c>
      <c r="O431" s="20">
        <v>0</v>
      </c>
      <c r="P431" s="20">
        <v>0</v>
      </c>
      <c r="Q431" s="20">
        <v>0</v>
      </c>
    </row>
    <row r="432" spans="1:17" s="30" customFormat="1" ht="15" x14ac:dyDescent="0.2">
      <c r="A432" s="58"/>
      <c r="B432" s="61"/>
      <c r="C432" s="29" t="s">
        <v>47</v>
      </c>
      <c r="D432" s="60"/>
      <c r="E432" s="21">
        <f t="shared" si="104"/>
        <v>20330.864109999999</v>
      </c>
      <c r="F432" s="20">
        <f>F431*0.1</f>
        <v>2742.7773999999999</v>
      </c>
      <c r="G432" s="20">
        <v>4106.54</v>
      </c>
      <c r="H432" s="20">
        <f>H431*0.1</f>
        <v>316.46751999999998</v>
      </c>
      <c r="I432" s="20">
        <f>I431*0.1</f>
        <v>0</v>
      </c>
      <c r="J432" s="20">
        <f>J431*0.1</f>
        <v>7383.0290999999997</v>
      </c>
      <c r="K432" s="20">
        <f>K431*0.1</f>
        <v>5782.0500899999997</v>
      </c>
      <c r="L432" s="20">
        <f>L431*0.1</f>
        <v>0</v>
      </c>
      <c r="M432" s="20">
        <v>0</v>
      </c>
      <c r="N432" s="20">
        <v>0</v>
      </c>
      <c r="O432" s="20">
        <v>0</v>
      </c>
      <c r="P432" s="20">
        <v>0</v>
      </c>
      <c r="Q432" s="20">
        <v>0</v>
      </c>
    </row>
    <row r="433" spans="1:17" s="30" customFormat="1" ht="15" x14ac:dyDescent="0.2">
      <c r="A433" s="59"/>
      <c r="B433" s="62"/>
      <c r="C433" s="29" t="s">
        <v>48</v>
      </c>
      <c r="D433" s="60"/>
      <c r="E433" s="21">
        <f t="shared" si="104"/>
        <v>0</v>
      </c>
      <c r="F433" s="20">
        <v>0</v>
      </c>
      <c r="G433" s="20">
        <v>0</v>
      </c>
      <c r="H433" s="20">
        <v>0</v>
      </c>
      <c r="I433" s="20">
        <v>0</v>
      </c>
      <c r="J433" s="20">
        <v>0</v>
      </c>
      <c r="K433" s="20">
        <v>0</v>
      </c>
      <c r="L433" s="20">
        <v>0</v>
      </c>
      <c r="M433" s="20">
        <v>0</v>
      </c>
      <c r="N433" s="20">
        <v>0</v>
      </c>
      <c r="O433" s="20">
        <v>0</v>
      </c>
      <c r="P433" s="20">
        <v>0</v>
      </c>
      <c r="Q433" s="20">
        <v>0</v>
      </c>
    </row>
    <row r="434" spans="1:17" s="28" customFormat="1" ht="15" customHeight="1" x14ac:dyDescent="0.2">
      <c r="A434" s="57" t="s">
        <v>532</v>
      </c>
      <c r="B434" s="31" t="s">
        <v>181</v>
      </c>
      <c r="C434" s="29" t="s">
        <v>44</v>
      </c>
      <c r="D434" s="60"/>
      <c r="E434" s="21">
        <f t="shared" si="104"/>
        <v>69337.936709999994</v>
      </c>
      <c r="F434" s="21">
        <f t="shared" ref="F434:Q434" si="117">SUM(F435:F438)</f>
        <v>18052.69642</v>
      </c>
      <c r="G434" s="21">
        <f t="shared" si="117"/>
        <v>6860.4172900000003</v>
      </c>
      <c r="H434" s="21">
        <f t="shared" si="117"/>
        <v>44424.822999999997</v>
      </c>
      <c r="I434" s="21">
        <f t="shared" si="117"/>
        <v>0</v>
      </c>
      <c r="J434" s="21">
        <f t="shared" si="117"/>
        <v>0</v>
      </c>
      <c r="K434" s="21">
        <f t="shared" si="117"/>
        <v>0</v>
      </c>
      <c r="L434" s="21">
        <f t="shared" si="117"/>
        <v>0</v>
      </c>
      <c r="M434" s="21">
        <f t="shared" si="117"/>
        <v>0</v>
      </c>
      <c r="N434" s="21">
        <f t="shared" si="117"/>
        <v>0</v>
      </c>
      <c r="O434" s="21">
        <f t="shared" si="117"/>
        <v>0</v>
      </c>
      <c r="P434" s="21">
        <f t="shared" si="117"/>
        <v>0</v>
      </c>
      <c r="Q434" s="21">
        <f t="shared" si="117"/>
        <v>0</v>
      </c>
    </row>
    <row r="435" spans="1:17" s="30" customFormat="1" ht="15" x14ac:dyDescent="0.2">
      <c r="A435" s="58"/>
      <c r="B435" s="61" t="s">
        <v>182</v>
      </c>
      <c r="C435" s="29" t="s">
        <v>45</v>
      </c>
      <c r="D435" s="60"/>
      <c r="E435" s="21">
        <f t="shared" si="104"/>
        <v>0</v>
      </c>
      <c r="F435" s="20">
        <v>0</v>
      </c>
      <c r="G435" s="20">
        <v>0</v>
      </c>
      <c r="H435" s="20">
        <v>0</v>
      </c>
      <c r="I435" s="20">
        <v>0</v>
      </c>
      <c r="J435" s="20">
        <v>0</v>
      </c>
      <c r="K435" s="20">
        <v>0</v>
      </c>
      <c r="L435" s="20">
        <v>0</v>
      </c>
      <c r="M435" s="20">
        <v>0</v>
      </c>
      <c r="N435" s="20">
        <v>0</v>
      </c>
      <c r="O435" s="20">
        <v>0</v>
      </c>
      <c r="P435" s="20">
        <v>0</v>
      </c>
      <c r="Q435" s="20">
        <v>0</v>
      </c>
    </row>
    <row r="436" spans="1:17" s="30" customFormat="1" ht="15" x14ac:dyDescent="0.2">
      <c r="A436" s="58"/>
      <c r="B436" s="61"/>
      <c r="C436" s="29" t="s">
        <v>46</v>
      </c>
      <c r="D436" s="60"/>
      <c r="E436" s="21">
        <f t="shared" si="104"/>
        <v>61845.402220000004</v>
      </c>
      <c r="F436" s="20">
        <v>16411.5422</v>
      </c>
      <c r="G436" s="20">
        <v>5047.6572900000001</v>
      </c>
      <c r="H436" s="20">
        <v>40386.202729999997</v>
      </c>
      <c r="I436" s="20">
        <v>0</v>
      </c>
      <c r="J436" s="20">
        <v>0</v>
      </c>
      <c r="K436" s="20">
        <v>0</v>
      </c>
      <c r="L436" s="20">
        <v>0</v>
      </c>
      <c r="M436" s="20">
        <v>0</v>
      </c>
      <c r="N436" s="20">
        <v>0</v>
      </c>
      <c r="O436" s="20">
        <v>0</v>
      </c>
      <c r="P436" s="20">
        <v>0</v>
      </c>
      <c r="Q436" s="20">
        <v>0</v>
      </c>
    </row>
    <row r="437" spans="1:17" s="30" customFormat="1" ht="15" x14ac:dyDescent="0.2">
      <c r="A437" s="58"/>
      <c r="B437" s="61"/>
      <c r="C437" s="29" t="s">
        <v>47</v>
      </c>
      <c r="D437" s="60"/>
      <c r="E437" s="21">
        <f t="shared" si="104"/>
        <v>7492.53449</v>
      </c>
      <c r="F437" s="20">
        <f>F436*0.1</f>
        <v>1641.1542199999999</v>
      </c>
      <c r="G437" s="20">
        <v>1812.76</v>
      </c>
      <c r="H437" s="20">
        <f>H436*0.1</f>
        <v>4038.6202699999999</v>
      </c>
      <c r="I437" s="20">
        <v>0</v>
      </c>
      <c r="J437" s="20">
        <f>J436*0.1</f>
        <v>0</v>
      </c>
      <c r="K437" s="20">
        <v>0</v>
      </c>
      <c r="L437" s="20">
        <v>0</v>
      </c>
      <c r="M437" s="20">
        <v>0</v>
      </c>
      <c r="N437" s="20">
        <v>0</v>
      </c>
      <c r="O437" s="20">
        <v>0</v>
      </c>
      <c r="P437" s="20">
        <v>0</v>
      </c>
      <c r="Q437" s="20">
        <v>0</v>
      </c>
    </row>
    <row r="438" spans="1:17" s="30" customFormat="1" ht="15" x14ac:dyDescent="0.2">
      <c r="A438" s="59"/>
      <c r="B438" s="62"/>
      <c r="C438" s="29" t="s">
        <v>48</v>
      </c>
      <c r="D438" s="60"/>
      <c r="E438" s="21">
        <f t="shared" si="104"/>
        <v>0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0</v>
      </c>
      <c r="L438" s="20">
        <v>0</v>
      </c>
      <c r="M438" s="20">
        <v>0</v>
      </c>
      <c r="N438" s="20">
        <v>0</v>
      </c>
      <c r="O438" s="20">
        <v>0</v>
      </c>
      <c r="P438" s="20">
        <v>0</v>
      </c>
      <c r="Q438" s="20">
        <v>0</v>
      </c>
    </row>
    <row r="439" spans="1:17" s="28" customFormat="1" ht="15" x14ac:dyDescent="0.2">
      <c r="A439" s="57" t="s">
        <v>533</v>
      </c>
      <c r="B439" s="31" t="s">
        <v>183</v>
      </c>
      <c r="C439" s="29" t="s">
        <v>44</v>
      </c>
      <c r="D439" s="60"/>
      <c r="E439" s="21">
        <f t="shared" si="104"/>
        <v>218017.96859999999</v>
      </c>
      <c r="F439" s="21">
        <f t="shared" ref="F439:Q439" si="118">SUM(F440:F443)</f>
        <v>33536.7065</v>
      </c>
      <c r="G439" s="21">
        <f t="shared" si="118"/>
        <v>25190</v>
      </c>
      <c r="H439" s="21">
        <f t="shared" si="118"/>
        <v>24624.180100000001</v>
      </c>
      <c r="I439" s="21">
        <f t="shared" si="118"/>
        <v>0</v>
      </c>
      <c r="J439" s="21">
        <f t="shared" si="118"/>
        <v>11000</v>
      </c>
      <c r="K439" s="21">
        <f t="shared" si="118"/>
        <v>123667.08199999999</v>
      </c>
      <c r="L439" s="21">
        <f t="shared" si="118"/>
        <v>0</v>
      </c>
      <c r="M439" s="21">
        <f t="shared" si="118"/>
        <v>0</v>
      </c>
      <c r="N439" s="21">
        <f t="shared" si="118"/>
        <v>0</v>
      </c>
      <c r="O439" s="21">
        <f t="shared" si="118"/>
        <v>0</v>
      </c>
      <c r="P439" s="21">
        <f t="shared" si="118"/>
        <v>0</v>
      </c>
      <c r="Q439" s="21">
        <f t="shared" si="118"/>
        <v>0</v>
      </c>
    </row>
    <row r="440" spans="1:17" s="30" customFormat="1" ht="23.25" customHeight="1" x14ac:dyDescent="0.2">
      <c r="A440" s="58"/>
      <c r="B440" s="61" t="s">
        <v>184</v>
      </c>
      <c r="C440" s="29" t="s">
        <v>45</v>
      </c>
      <c r="D440" s="60"/>
      <c r="E440" s="21">
        <f t="shared" si="104"/>
        <v>0</v>
      </c>
      <c r="F440" s="20">
        <v>0</v>
      </c>
      <c r="G440" s="20">
        <v>0</v>
      </c>
      <c r="H440" s="20">
        <v>0</v>
      </c>
      <c r="I440" s="20">
        <v>0</v>
      </c>
      <c r="J440" s="20">
        <v>0</v>
      </c>
      <c r="K440" s="20">
        <v>0</v>
      </c>
      <c r="L440" s="20">
        <v>0</v>
      </c>
      <c r="M440" s="20">
        <v>0</v>
      </c>
      <c r="N440" s="20">
        <v>0</v>
      </c>
      <c r="O440" s="20">
        <v>0</v>
      </c>
      <c r="P440" s="20">
        <v>0</v>
      </c>
      <c r="Q440" s="20">
        <v>0</v>
      </c>
    </row>
    <row r="441" spans="1:17" s="30" customFormat="1" ht="24" customHeight="1" x14ac:dyDescent="0.2">
      <c r="A441" s="58"/>
      <c r="B441" s="61"/>
      <c r="C441" s="29" t="s">
        <v>46</v>
      </c>
      <c r="D441" s="60"/>
      <c r="E441" s="21">
        <f t="shared" si="104"/>
        <v>197445.44227</v>
      </c>
      <c r="F441" s="20">
        <v>30487.915000000001</v>
      </c>
      <c r="G441" s="20">
        <v>22147.289000000001</v>
      </c>
      <c r="H441" s="20">
        <v>22385.618269999999</v>
      </c>
      <c r="I441" s="20">
        <v>0</v>
      </c>
      <c r="J441" s="20">
        <v>10000</v>
      </c>
      <c r="K441" s="20">
        <v>112424.62</v>
      </c>
      <c r="L441" s="20">
        <v>0</v>
      </c>
      <c r="M441" s="20">
        <v>0</v>
      </c>
      <c r="N441" s="20">
        <v>0</v>
      </c>
      <c r="O441" s="20">
        <v>0</v>
      </c>
      <c r="P441" s="20">
        <v>0</v>
      </c>
      <c r="Q441" s="20">
        <v>0</v>
      </c>
    </row>
    <row r="442" spans="1:17" s="30" customFormat="1" ht="24.75" customHeight="1" x14ac:dyDescent="0.2">
      <c r="A442" s="58"/>
      <c r="B442" s="61"/>
      <c r="C442" s="29" t="s">
        <v>47</v>
      </c>
      <c r="D442" s="60"/>
      <c r="E442" s="21">
        <f t="shared" si="104"/>
        <v>20572.526330000001</v>
      </c>
      <c r="F442" s="20">
        <f>F441*0.1</f>
        <v>3048.7914999999998</v>
      </c>
      <c r="G442" s="20">
        <v>3042.7109999999998</v>
      </c>
      <c r="H442" s="20">
        <f>H441*0.1</f>
        <v>2238.5618300000001</v>
      </c>
      <c r="I442" s="20">
        <f>I441*0.1</f>
        <v>0</v>
      </c>
      <c r="J442" s="20">
        <v>1000</v>
      </c>
      <c r="K442" s="20">
        <v>11242.462</v>
      </c>
      <c r="L442" s="20">
        <f>L441*0.1</f>
        <v>0</v>
      </c>
      <c r="M442" s="20">
        <v>0</v>
      </c>
      <c r="N442" s="20">
        <v>0</v>
      </c>
      <c r="O442" s="20">
        <v>0</v>
      </c>
      <c r="P442" s="20">
        <v>0</v>
      </c>
      <c r="Q442" s="20">
        <v>0</v>
      </c>
    </row>
    <row r="443" spans="1:17" s="30" customFormat="1" ht="22.7" customHeight="1" x14ac:dyDescent="0.2">
      <c r="A443" s="59"/>
      <c r="B443" s="62"/>
      <c r="C443" s="29" t="s">
        <v>48</v>
      </c>
      <c r="D443" s="60"/>
      <c r="E443" s="21">
        <f t="shared" si="104"/>
        <v>0</v>
      </c>
      <c r="F443" s="20">
        <v>0</v>
      </c>
      <c r="G443" s="20">
        <v>0</v>
      </c>
      <c r="H443" s="20">
        <v>0</v>
      </c>
      <c r="I443" s="20">
        <v>0</v>
      </c>
      <c r="J443" s="20">
        <v>0</v>
      </c>
      <c r="K443" s="20">
        <v>0</v>
      </c>
      <c r="L443" s="20">
        <v>0</v>
      </c>
      <c r="M443" s="20">
        <v>0</v>
      </c>
      <c r="N443" s="20">
        <v>0</v>
      </c>
      <c r="O443" s="20">
        <v>0</v>
      </c>
      <c r="P443" s="20">
        <v>0</v>
      </c>
      <c r="Q443" s="20">
        <v>0</v>
      </c>
    </row>
    <row r="444" spans="1:17" s="30" customFormat="1" ht="15" customHeight="1" x14ac:dyDescent="0.2">
      <c r="A444" s="57" t="s">
        <v>534</v>
      </c>
      <c r="B444" s="31" t="s">
        <v>185</v>
      </c>
      <c r="C444" s="29" t="s">
        <v>44</v>
      </c>
      <c r="D444" s="60"/>
      <c r="E444" s="21">
        <f t="shared" si="104"/>
        <v>193962.79096000001</v>
      </c>
      <c r="F444" s="21">
        <f>SUM(F445:F448)</f>
        <v>0</v>
      </c>
      <c r="G444" s="21">
        <f t="shared" ref="G444:Q444" si="119">SUM(G445:G448)</f>
        <v>0</v>
      </c>
      <c r="H444" s="21">
        <f t="shared" si="119"/>
        <v>0</v>
      </c>
      <c r="I444" s="21">
        <f t="shared" si="119"/>
        <v>0</v>
      </c>
      <c r="J444" s="21">
        <f t="shared" si="119"/>
        <v>0</v>
      </c>
      <c r="K444" s="21">
        <f t="shared" si="119"/>
        <v>0</v>
      </c>
      <c r="L444" s="21">
        <f t="shared" si="119"/>
        <v>138962.79096000001</v>
      </c>
      <c r="M444" s="21">
        <f t="shared" si="119"/>
        <v>0</v>
      </c>
      <c r="N444" s="21">
        <f t="shared" si="119"/>
        <v>0</v>
      </c>
      <c r="O444" s="21">
        <f t="shared" si="119"/>
        <v>55000</v>
      </c>
      <c r="P444" s="21">
        <f t="shared" si="119"/>
        <v>0</v>
      </c>
      <c r="Q444" s="21">
        <f t="shared" si="119"/>
        <v>0</v>
      </c>
    </row>
    <row r="445" spans="1:17" s="30" customFormat="1" ht="15" x14ac:dyDescent="0.2">
      <c r="A445" s="58"/>
      <c r="B445" s="70" t="s">
        <v>186</v>
      </c>
      <c r="C445" s="29" t="s">
        <v>45</v>
      </c>
      <c r="D445" s="60"/>
      <c r="E445" s="21">
        <f t="shared" si="104"/>
        <v>0</v>
      </c>
      <c r="F445" s="20">
        <v>0</v>
      </c>
      <c r="G445" s="20">
        <v>0</v>
      </c>
      <c r="H445" s="20">
        <v>0</v>
      </c>
      <c r="I445" s="20">
        <v>0</v>
      </c>
      <c r="J445" s="20">
        <v>0</v>
      </c>
      <c r="K445" s="20">
        <v>0</v>
      </c>
      <c r="L445" s="20">
        <v>0</v>
      </c>
      <c r="M445" s="20">
        <v>0</v>
      </c>
      <c r="N445" s="20">
        <v>0</v>
      </c>
      <c r="O445" s="20">
        <v>0</v>
      </c>
      <c r="P445" s="20">
        <v>0</v>
      </c>
      <c r="Q445" s="20">
        <v>0</v>
      </c>
    </row>
    <row r="446" spans="1:17" s="30" customFormat="1" ht="15" x14ac:dyDescent="0.2">
      <c r="A446" s="58"/>
      <c r="B446" s="70"/>
      <c r="C446" s="29" t="s">
        <v>46</v>
      </c>
      <c r="D446" s="60"/>
      <c r="E446" s="21">
        <f t="shared" si="104"/>
        <v>173483.22235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20">
        <v>123483.22235</v>
      </c>
      <c r="M446" s="20">
        <v>0</v>
      </c>
      <c r="N446" s="20">
        <v>0</v>
      </c>
      <c r="O446" s="20">
        <v>50000</v>
      </c>
      <c r="P446" s="20">
        <v>0</v>
      </c>
      <c r="Q446" s="20">
        <v>0</v>
      </c>
    </row>
    <row r="447" spans="1:17" s="30" customFormat="1" ht="15" x14ac:dyDescent="0.2">
      <c r="A447" s="58"/>
      <c r="B447" s="70"/>
      <c r="C447" s="29" t="s">
        <v>47</v>
      </c>
      <c r="D447" s="60"/>
      <c r="E447" s="21">
        <f t="shared" si="104"/>
        <v>20479.568609999998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20">
        <v>15479.56861</v>
      </c>
      <c r="M447" s="20">
        <v>0</v>
      </c>
      <c r="N447" s="20">
        <v>0</v>
      </c>
      <c r="O447" s="20">
        <f>O446*10%</f>
        <v>5000</v>
      </c>
      <c r="P447" s="20">
        <v>0</v>
      </c>
      <c r="Q447" s="20">
        <v>0</v>
      </c>
    </row>
    <row r="448" spans="1:17" s="30" customFormat="1" ht="15" x14ac:dyDescent="0.2">
      <c r="A448" s="59"/>
      <c r="B448" s="71"/>
      <c r="C448" s="29" t="s">
        <v>48</v>
      </c>
      <c r="D448" s="60"/>
      <c r="E448" s="21">
        <f t="shared" si="104"/>
        <v>0</v>
      </c>
      <c r="F448" s="20">
        <v>0</v>
      </c>
      <c r="G448" s="20">
        <v>0</v>
      </c>
      <c r="H448" s="20">
        <v>0</v>
      </c>
      <c r="I448" s="20">
        <v>0</v>
      </c>
      <c r="J448" s="20">
        <v>0</v>
      </c>
      <c r="K448" s="20">
        <v>0</v>
      </c>
      <c r="L448" s="20">
        <v>0</v>
      </c>
      <c r="M448" s="20">
        <v>0</v>
      </c>
      <c r="N448" s="20">
        <v>0</v>
      </c>
      <c r="O448" s="20">
        <v>0</v>
      </c>
      <c r="P448" s="20">
        <v>0</v>
      </c>
      <c r="Q448" s="20">
        <v>0</v>
      </c>
    </row>
    <row r="449" spans="1:17" s="30" customFormat="1" ht="15" customHeight="1" x14ac:dyDescent="0.2">
      <c r="A449" s="57" t="s">
        <v>535</v>
      </c>
      <c r="B449" s="31" t="s">
        <v>187</v>
      </c>
      <c r="C449" s="29" t="s">
        <v>44</v>
      </c>
      <c r="D449" s="60"/>
      <c r="E449" s="21">
        <f t="shared" si="104"/>
        <v>5817.08</v>
      </c>
      <c r="F449" s="21">
        <f t="shared" ref="F449:Q449" si="120">SUM(F450:F453)</f>
        <v>1425.6</v>
      </c>
      <c r="G449" s="21">
        <f t="shared" si="120"/>
        <v>1011.48</v>
      </c>
      <c r="H449" s="21">
        <f t="shared" si="120"/>
        <v>3380</v>
      </c>
      <c r="I449" s="21">
        <f t="shared" si="120"/>
        <v>0</v>
      </c>
      <c r="J449" s="21">
        <f t="shared" si="120"/>
        <v>0</v>
      </c>
      <c r="K449" s="21">
        <f t="shared" si="120"/>
        <v>0</v>
      </c>
      <c r="L449" s="21">
        <f t="shared" si="120"/>
        <v>0</v>
      </c>
      <c r="M449" s="21">
        <f t="shared" si="120"/>
        <v>0</v>
      </c>
      <c r="N449" s="21">
        <f t="shared" si="120"/>
        <v>0</v>
      </c>
      <c r="O449" s="21">
        <f t="shared" si="120"/>
        <v>0</v>
      </c>
      <c r="P449" s="21">
        <f t="shared" si="120"/>
        <v>0</v>
      </c>
      <c r="Q449" s="21">
        <f t="shared" si="120"/>
        <v>0</v>
      </c>
    </row>
    <row r="450" spans="1:17" s="30" customFormat="1" ht="15" x14ac:dyDescent="0.2">
      <c r="A450" s="58"/>
      <c r="B450" s="61" t="s">
        <v>188</v>
      </c>
      <c r="C450" s="29" t="s">
        <v>45</v>
      </c>
      <c r="D450" s="60"/>
      <c r="E450" s="21">
        <f t="shared" si="104"/>
        <v>0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0</v>
      </c>
      <c r="L450" s="20">
        <v>0</v>
      </c>
      <c r="M450" s="20">
        <v>0</v>
      </c>
      <c r="N450" s="20">
        <v>0</v>
      </c>
      <c r="O450" s="20">
        <v>0</v>
      </c>
      <c r="P450" s="20">
        <v>0</v>
      </c>
      <c r="Q450" s="20">
        <v>0</v>
      </c>
    </row>
    <row r="451" spans="1:17" s="30" customFormat="1" ht="15" x14ac:dyDescent="0.2">
      <c r="A451" s="58"/>
      <c r="B451" s="61"/>
      <c r="C451" s="29" t="s">
        <v>46</v>
      </c>
      <c r="D451" s="60"/>
      <c r="E451" s="21">
        <f t="shared" si="104"/>
        <v>4944.1319999999996</v>
      </c>
      <c r="F451" s="20">
        <v>1296</v>
      </c>
      <c r="G451" s="20">
        <v>606.13199999999995</v>
      </c>
      <c r="H451" s="20">
        <v>3042</v>
      </c>
      <c r="I451" s="20">
        <v>0</v>
      </c>
      <c r="J451" s="20">
        <v>0</v>
      </c>
      <c r="K451" s="20">
        <v>0</v>
      </c>
      <c r="L451" s="20">
        <v>0</v>
      </c>
      <c r="M451" s="20">
        <v>0</v>
      </c>
      <c r="N451" s="20">
        <v>0</v>
      </c>
      <c r="O451" s="20">
        <v>0</v>
      </c>
      <c r="P451" s="20">
        <v>0</v>
      </c>
      <c r="Q451" s="20">
        <v>0</v>
      </c>
    </row>
    <row r="452" spans="1:17" s="30" customFormat="1" ht="15" x14ac:dyDescent="0.2">
      <c r="A452" s="58"/>
      <c r="B452" s="61"/>
      <c r="C452" s="29" t="s">
        <v>47</v>
      </c>
      <c r="D452" s="60"/>
      <c r="E452" s="21">
        <f t="shared" si="104"/>
        <v>872.94799999999998</v>
      </c>
      <c r="F452" s="20">
        <f>F451*0.1</f>
        <v>129.6</v>
      </c>
      <c r="G452" s="20">
        <v>405.34800000000001</v>
      </c>
      <c r="H452" s="20">
        <v>338</v>
      </c>
      <c r="I452" s="20">
        <v>0</v>
      </c>
      <c r="J452" s="20">
        <v>0</v>
      </c>
      <c r="K452" s="20">
        <v>0</v>
      </c>
      <c r="L452" s="20">
        <v>0</v>
      </c>
      <c r="M452" s="20">
        <v>0</v>
      </c>
      <c r="N452" s="20">
        <v>0</v>
      </c>
      <c r="O452" s="20">
        <v>0</v>
      </c>
      <c r="P452" s="20">
        <v>0</v>
      </c>
      <c r="Q452" s="20">
        <v>0</v>
      </c>
    </row>
    <row r="453" spans="1:17" s="30" customFormat="1" ht="15" x14ac:dyDescent="0.2">
      <c r="A453" s="59"/>
      <c r="B453" s="62"/>
      <c r="C453" s="29" t="s">
        <v>48</v>
      </c>
      <c r="D453" s="60"/>
      <c r="E453" s="21">
        <f t="shared" si="104"/>
        <v>0</v>
      </c>
      <c r="F453" s="20">
        <v>0</v>
      </c>
      <c r="G453" s="20">
        <v>0</v>
      </c>
      <c r="H453" s="20">
        <v>0</v>
      </c>
      <c r="I453" s="20">
        <v>0</v>
      </c>
      <c r="J453" s="20">
        <v>0</v>
      </c>
      <c r="K453" s="20">
        <v>0</v>
      </c>
      <c r="L453" s="20">
        <v>0</v>
      </c>
      <c r="M453" s="20">
        <v>0</v>
      </c>
      <c r="N453" s="20">
        <v>0</v>
      </c>
      <c r="O453" s="20">
        <v>0</v>
      </c>
      <c r="P453" s="20">
        <v>0</v>
      </c>
      <c r="Q453" s="20">
        <v>0</v>
      </c>
    </row>
    <row r="454" spans="1:17" s="30" customFormat="1" ht="15" customHeight="1" x14ac:dyDescent="0.2">
      <c r="A454" s="57" t="s">
        <v>536</v>
      </c>
      <c r="B454" s="31" t="s">
        <v>189</v>
      </c>
      <c r="C454" s="29" t="s">
        <v>44</v>
      </c>
      <c r="D454" s="60"/>
      <c r="E454" s="21">
        <f t="shared" si="104"/>
        <v>9601.3057499999995</v>
      </c>
      <c r="F454" s="21">
        <f t="shared" ref="F454:Q454" si="121">SUM(F455:F458)</f>
        <v>2522.44625</v>
      </c>
      <c r="G454" s="21">
        <f t="shared" si="121"/>
        <v>466.11</v>
      </c>
      <c r="H454" s="21">
        <f t="shared" si="121"/>
        <v>6612.7494999999999</v>
      </c>
      <c r="I454" s="21">
        <f t="shared" si="121"/>
        <v>0</v>
      </c>
      <c r="J454" s="21">
        <f t="shared" si="121"/>
        <v>0</v>
      </c>
      <c r="K454" s="21">
        <f t="shared" si="121"/>
        <v>0</v>
      </c>
      <c r="L454" s="21">
        <f t="shared" si="121"/>
        <v>0</v>
      </c>
      <c r="M454" s="21">
        <f t="shared" si="121"/>
        <v>0</v>
      </c>
      <c r="N454" s="21">
        <f t="shared" si="121"/>
        <v>0</v>
      </c>
      <c r="O454" s="21">
        <f t="shared" si="121"/>
        <v>0</v>
      </c>
      <c r="P454" s="21">
        <f t="shared" si="121"/>
        <v>0</v>
      </c>
      <c r="Q454" s="21">
        <f t="shared" si="121"/>
        <v>0</v>
      </c>
    </row>
    <row r="455" spans="1:17" s="30" customFormat="1" ht="15" x14ac:dyDescent="0.2">
      <c r="A455" s="58"/>
      <c r="B455" s="61" t="s">
        <v>190</v>
      </c>
      <c r="C455" s="29" t="s">
        <v>45</v>
      </c>
      <c r="D455" s="60"/>
      <c r="E455" s="21">
        <f t="shared" si="104"/>
        <v>0</v>
      </c>
      <c r="F455" s="20">
        <v>0</v>
      </c>
      <c r="G455" s="20">
        <v>0</v>
      </c>
      <c r="H455" s="20">
        <v>0</v>
      </c>
      <c r="I455" s="20">
        <v>0</v>
      </c>
      <c r="J455" s="20">
        <v>0</v>
      </c>
      <c r="K455" s="20">
        <v>0</v>
      </c>
      <c r="L455" s="20">
        <v>0</v>
      </c>
      <c r="M455" s="20">
        <v>0</v>
      </c>
      <c r="N455" s="20">
        <v>0</v>
      </c>
      <c r="O455" s="20">
        <v>0</v>
      </c>
      <c r="P455" s="20">
        <v>0</v>
      </c>
      <c r="Q455" s="20">
        <v>0</v>
      </c>
    </row>
    <row r="456" spans="1:17" s="30" customFormat="1" ht="15" x14ac:dyDescent="0.2">
      <c r="A456" s="58"/>
      <c r="B456" s="61"/>
      <c r="C456" s="29" t="s">
        <v>46</v>
      </c>
      <c r="D456" s="60"/>
      <c r="E456" s="21">
        <f t="shared" si="104"/>
        <v>8502.1059999999998</v>
      </c>
      <c r="F456" s="20">
        <v>2293.1329500000002</v>
      </c>
      <c r="G456" s="20">
        <v>257.49900000000002</v>
      </c>
      <c r="H456" s="20">
        <v>5951.4740499999998</v>
      </c>
      <c r="I456" s="20">
        <v>0</v>
      </c>
      <c r="J456" s="20">
        <v>0</v>
      </c>
      <c r="K456" s="20">
        <v>0</v>
      </c>
      <c r="L456" s="20">
        <v>0</v>
      </c>
      <c r="M456" s="20">
        <v>0</v>
      </c>
      <c r="N456" s="20">
        <v>0</v>
      </c>
      <c r="O456" s="20">
        <v>0</v>
      </c>
      <c r="P456" s="20">
        <v>0</v>
      </c>
      <c r="Q456" s="20">
        <v>0</v>
      </c>
    </row>
    <row r="457" spans="1:17" s="30" customFormat="1" ht="15" x14ac:dyDescent="0.2">
      <c r="A457" s="58"/>
      <c r="B457" s="61"/>
      <c r="C457" s="29" t="s">
        <v>47</v>
      </c>
      <c r="D457" s="60"/>
      <c r="E457" s="21">
        <f t="shared" si="104"/>
        <v>1099.19975</v>
      </c>
      <c r="F457" s="20">
        <f>F456*0.1</f>
        <v>229.3133</v>
      </c>
      <c r="G457" s="20">
        <v>208.61099999999999</v>
      </c>
      <c r="H457" s="20">
        <v>661.27544999999998</v>
      </c>
      <c r="I457" s="20">
        <v>0</v>
      </c>
      <c r="J457" s="20">
        <v>0</v>
      </c>
      <c r="K457" s="20">
        <v>0</v>
      </c>
      <c r="L457" s="20">
        <v>0</v>
      </c>
      <c r="M457" s="20">
        <v>0</v>
      </c>
      <c r="N457" s="20">
        <v>0</v>
      </c>
      <c r="O457" s="20">
        <v>0</v>
      </c>
      <c r="P457" s="20">
        <v>0</v>
      </c>
      <c r="Q457" s="20">
        <v>0</v>
      </c>
    </row>
    <row r="458" spans="1:17" s="30" customFormat="1" ht="15" x14ac:dyDescent="0.2">
      <c r="A458" s="59"/>
      <c r="B458" s="62"/>
      <c r="C458" s="29" t="s">
        <v>48</v>
      </c>
      <c r="D458" s="60"/>
      <c r="E458" s="21">
        <f t="shared" ref="E458:E526" si="122">SUM(F458:Q458)</f>
        <v>0</v>
      </c>
      <c r="F458" s="20">
        <v>0</v>
      </c>
      <c r="G458" s="20">
        <v>0</v>
      </c>
      <c r="H458" s="20">
        <v>0</v>
      </c>
      <c r="I458" s="20">
        <v>0</v>
      </c>
      <c r="J458" s="20">
        <v>0</v>
      </c>
      <c r="K458" s="20">
        <v>0</v>
      </c>
      <c r="L458" s="20">
        <v>0</v>
      </c>
      <c r="M458" s="20">
        <v>0</v>
      </c>
      <c r="N458" s="20">
        <v>0</v>
      </c>
      <c r="O458" s="20">
        <v>0</v>
      </c>
      <c r="P458" s="20">
        <v>0</v>
      </c>
      <c r="Q458" s="20">
        <v>0</v>
      </c>
    </row>
    <row r="459" spans="1:17" s="30" customFormat="1" ht="15" customHeight="1" x14ac:dyDescent="0.2">
      <c r="A459" s="57" t="s">
        <v>537</v>
      </c>
      <c r="B459" s="31" t="s">
        <v>191</v>
      </c>
      <c r="C459" s="29" t="s">
        <v>44</v>
      </c>
      <c r="D459" s="60"/>
      <c r="E459" s="21">
        <f t="shared" si="122"/>
        <v>1266.8820000000001</v>
      </c>
      <c r="F459" s="21">
        <f t="shared" ref="F459:Q459" si="123">SUM(F460:F463)</f>
        <v>297</v>
      </c>
      <c r="G459" s="21">
        <f t="shared" si="123"/>
        <v>969.88199999999995</v>
      </c>
      <c r="H459" s="21">
        <f t="shared" si="123"/>
        <v>0</v>
      </c>
      <c r="I459" s="21">
        <f t="shared" si="123"/>
        <v>0</v>
      </c>
      <c r="J459" s="21">
        <f t="shared" si="123"/>
        <v>0</v>
      </c>
      <c r="K459" s="21">
        <f t="shared" si="123"/>
        <v>0</v>
      </c>
      <c r="L459" s="21">
        <f t="shared" si="123"/>
        <v>0</v>
      </c>
      <c r="M459" s="21">
        <f t="shared" si="123"/>
        <v>0</v>
      </c>
      <c r="N459" s="21">
        <f t="shared" si="123"/>
        <v>0</v>
      </c>
      <c r="O459" s="21">
        <f t="shared" si="123"/>
        <v>0</v>
      </c>
      <c r="P459" s="21">
        <f t="shared" si="123"/>
        <v>0</v>
      </c>
      <c r="Q459" s="21">
        <f t="shared" si="123"/>
        <v>0</v>
      </c>
    </row>
    <row r="460" spans="1:17" s="30" customFormat="1" ht="18" customHeight="1" x14ac:dyDescent="0.2">
      <c r="A460" s="58"/>
      <c r="B460" s="61" t="s">
        <v>192</v>
      </c>
      <c r="C460" s="29" t="s">
        <v>45</v>
      </c>
      <c r="D460" s="60"/>
      <c r="E460" s="21">
        <f t="shared" si="122"/>
        <v>0</v>
      </c>
      <c r="F460" s="20">
        <v>0</v>
      </c>
      <c r="G460" s="20">
        <v>0</v>
      </c>
      <c r="H460" s="20">
        <v>0</v>
      </c>
      <c r="I460" s="20">
        <v>0</v>
      </c>
      <c r="J460" s="20">
        <v>0</v>
      </c>
      <c r="K460" s="20">
        <v>0</v>
      </c>
      <c r="L460" s="20">
        <v>0</v>
      </c>
      <c r="M460" s="20">
        <v>0</v>
      </c>
      <c r="N460" s="20">
        <v>0</v>
      </c>
      <c r="O460" s="20">
        <v>0</v>
      </c>
      <c r="P460" s="20">
        <v>0</v>
      </c>
      <c r="Q460" s="20">
        <v>0</v>
      </c>
    </row>
    <row r="461" spans="1:17" s="30" customFormat="1" ht="19.5" customHeight="1" x14ac:dyDescent="0.2">
      <c r="A461" s="58"/>
      <c r="B461" s="61"/>
      <c r="C461" s="29" t="s">
        <v>46</v>
      </c>
      <c r="D461" s="60"/>
      <c r="E461" s="21">
        <f t="shared" si="122"/>
        <v>1143.0938000000001</v>
      </c>
      <c r="F461" s="20">
        <v>270</v>
      </c>
      <c r="G461" s="20">
        <v>873.09379999999999</v>
      </c>
      <c r="H461" s="20">
        <v>0</v>
      </c>
      <c r="I461" s="20">
        <v>0</v>
      </c>
      <c r="J461" s="20">
        <v>0</v>
      </c>
      <c r="K461" s="20">
        <v>0</v>
      </c>
      <c r="L461" s="20">
        <v>0</v>
      </c>
      <c r="M461" s="20">
        <v>0</v>
      </c>
      <c r="N461" s="20">
        <v>0</v>
      </c>
      <c r="O461" s="20">
        <v>0</v>
      </c>
      <c r="P461" s="20">
        <v>0</v>
      </c>
      <c r="Q461" s="20">
        <v>0</v>
      </c>
    </row>
    <row r="462" spans="1:17" s="30" customFormat="1" ht="17.25" customHeight="1" x14ac:dyDescent="0.2">
      <c r="A462" s="58"/>
      <c r="B462" s="61"/>
      <c r="C462" s="29" t="s">
        <v>47</v>
      </c>
      <c r="D462" s="60"/>
      <c r="E462" s="21">
        <f t="shared" si="122"/>
        <v>123.7882</v>
      </c>
      <c r="F462" s="20">
        <f>F461*0.1</f>
        <v>27</v>
      </c>
      <c r="G462" s="20">
        <v>96.788200000000003</v>
      </c>
      <c r="H462" s="20">
        <f t="shared" ref="H462:Q462" si="124">H461*0.02</f>
        <v>0</v>
      </c>
      <c r="I462" s="20">
        <f t="shared" si="124"/>
        <v>0</v>
      </c>
      <c r="J462" s="20">
        <f t="shared" si="124"/>
        <v>0</v>
      </c>
      <c r="K462" s="20">
        <f t="shared" si="124"/>
        <v>0</v>
      </c>
      <c r="L462" s="20">
        <f t="shared" si="124"/>
        <v>0</v>
      </c>
      <c r="M462" s="20">
        <f t="shared" si="124"/>
        <v>0</v>
      </c>
      <c r="N462" s="20">
        <f t="shared" si="124"/>
        <v>0</v>
      </c>
      <c r="O462" s="20">
        <f t="shared" si="124"/>
        <v>0</v>
      </c>
      <c r="P462" s="20">
        <f t="shared" si="124"/>
        <v>0</v>
      </c>
      <c r="Q462" s="20">
        <f t="shared" si="124"/>
        <v>0</v>
      </c>
    </row>
    <row r="463" spans="1:17" s="30" customFormat="1" ht="18" customHeight="1" x14ac:dyDescent="0.2">
      <c r="A463" s="59"/>
      <c r="B463" s="62"/>
      <c r="C463" s="29" t="s">
        <v>48</v>
      </c>
      <c r="D463" s="60"/>
      <c r="E463" s="21">
        <f t="shared" si="122"/>
        <v>0</v>
      </c>
      <c r="F463" s="20">
        <v>0</v>
      </c>
      <c r="G463" s="20">
        <v>0</v>
      </c>
      <c r="H463" s="20">
        <v>0</v>
      </c>
      <c r="I463" s="20">
        <v>0</v>
      </c>
      <c r="J463" s="20">
        <v>0</v>
      </c>
      <c r="K463" s="20">
        <v>0</v>
      </c>
      <c r="L463" s="20">
        <v>0</v>
      </c>
      <c r="M463" s="20">
        <v>0</v>
      </c>
      <c r="N463" s="20">
        <v>0</v>
      </c>
      <c r="O463" s="20">
        <v>0</v>
      </c>
      <c r="P463" s="20">
        <v>0</v>
      </c>
      <c r="Q463" s="20">
        <v>0</v>
      </c>
    </row>
    <row r="464" spans="1:17" s="30" customFormat="1" ht="15" customHeight="1" x14ac:dyDescent="0.2">
      <c r="A464" s="57" t="s">
        <v>538</v>
      </c>
      <c r="B464" s="31" t="s">
        <v>193</v>
      </c>
      <c r="C464" s="29" t="s">
        <v>44</v>
      </c>
      <c r="D464" s="60"/>
      <c r="E464" s="21">
        <f t="shared" si="122"/>
        <v>1865.40338</v>
      </c>
      <c r="F464" s="21">
        <f t="shared" ref="F464:Q464" si="125">SUM(F465:F468)</f>
        <v>0</v>
      </c>
      <c r="G464" s="21">
        <f t="shared" si="125"/>
        <v>894.98896000000002</v>
      </c>
      <c r="H464" s="21">
        <f t="shared" si="125"/>
        <v>970.41441999999995</v>
      </c>
      <c r="I464" s="21">
        <f t="shared" si="125"/>
        <v>0</v>
      </c>
      <c r="J464" s="21">
        <f t="shared" si="125"/>
        <v>0</v>
      </c>
      <c r="K464" s="21">
        <f t="shared" si="125"/>
        <v>0</v>
      </c>
      <c r="L464" s="21">
        <f t="shared" si="125"/>
        <v>0</v>
      </c>
      <c r="M464" s="21">
        <f t="shared" si="125"/>
        <v>0</v>
      </c>
      <c r="N464" s="21">
        <f t="shared" si="125"/>
        <v>0</v>
      </c>
      <c r="O464" s="21">
        <f t="shared" si="125"/>
        <v>0</v>
      </c>
      <c r="P464" s="21">
        <f t="shared" si="125"/>
        <v>0</v>
      </c>
      <c r="Q464" s="21">
        <f t="shared" si="125"/>
        <v>0</v>
      </c>
    </row>
    <row r="465" spans="1:17" s="30" customFormat="1" ht="15" x14ac:dyDescent="0.2">
      <c r="A465" s="58"/>
      <c r="B465" s="61" t="s">
        <v>194</v>
      </c>
      <c r="C465" s="29" t="s">
        <v>45</v>
      </c>
      <c r="D465" s="60"/>
      <c r="E465" s="21">
        <f t="shared" si="122"/>
        <v>0</v>
      </c>
      <c r="F465" s="20">
        <v>0</v>
      </c>
      <c r="G465" s="20">
        <v>0</v>
      </c>
      <c r="H465" s="20">
        <v>0</v>
      </c>
      <c r="I465" s="20">
        <v>0</v>
      </c>
      <c r="J465" s="20">
        <v>0</v>
      </c>
      <c r="K465" s="20">
        <v>0</v>
      </c>
      <c r="L465" s="20">
        <v>0</v>
      </c>
      <c r="M465" s="20">
        <v>0</v>
      </c>
      <c r="N465" s="20">
        <v>0</v>
      </c>
      <c r="O465" s="20">
        <v>0</v>
      </c>
      <c r="P465" s="20">
        <v>0</v>
      </c>
      <c r="Q465" s="20">
        <v>0</v>
      </c>
    </row>
    <row r="466" spans="1:17" s="30" customFormat="1" ht="15" x14ac:dyDescent="0.2">
      <c r="A466" s="58"/>
      <c r="B466" s="61"/>
      <c r="C466" s="29" t="s">
        <v>46</v>
      </c>
      <c r="D466" s="60"/>
      <c r="E466" s="21">
        <f t="shared" si="122"/>
        <v>1594.5849599999999</v>
      </c>
      <c r="F466" s="20">
        <v>0</v>
      </c>
      <c r="G466" s="20">
        <v>714.08596</v>
      </c>
      <c r="H466" s="20">
        <v>880.49900000000002</v>
      </c>
      <c r="I466" s="20">
        <v>0</v>
      </c>
      <c r="J466" s="20">
        <v>0</v>
      </c>
      <c r="K466" s="20">
        <v>0</v>
      </c>
      <c r="L466" s="20">
        <v>0</v>
      </c>
      <c r="M466" s="20">
        <v>0</v>
      </c>
      <c r="N466" s="20">
        <v>0</v>
      </c>
      <c r="O466" s="20">
        <v>0</v>
      </c>
      <c r="P466" s="20">
        <v>0</v>
      </c>
      <c r="Q466" s="20">
        <v>0</v>
      </c>
    </row>
    <row r="467" spans="1:17" s="30" customFormat="1" ht="15" x14ac:dyDescent="0.2">
      <c r="A467" s="58"/>
      <c r="B467" s="61"/>
      <c r="C467" s="29" t="s">
        <v>47</v>
      </c>
      <c r="D467" s="60"/>
      <c r="E467" s="21">
        <f t="shared" si="122"/>
        <v>270.81842</v>
      </c>
      <c r="F467" s="20">
        <v>0</v>
      </c>
      <c r="G467" s="20">
        <v>180.90299999999999</v>
      </c>
      <c r="H467" s="20">
        <v>89.915419999999997</v>
      </c>
      <c r="I467" s="20">
        <v>0</v>
      </c>
      <c r="J467" s="20">
        <v>0</v>
      </c>
      <c r="K467" s="20">
        <v>0</v>
      </c>
      <c r="L467" s="20">
        <v>0</v>
      </c>
      <c r="M467" s="20">
        <v>0</v>
      </c>
      <c r="N467" s="20">
        <v>0</v>
      </c>
      <c r="O467" s="20">
        <v>0</v>
      </c>
      <c r="P467" s="20">
        <v>0</v>
      </c>
      <c r="Q467" s="20">
        <v>0</v>
      </c>
    </row>
    <row r="468" spans="1:17" s="30" customFormat="1" ht="15" x14ac:dyDescent="0.2">
      <c r="A468" s="59"/>
      <c r="B468" s="62"/>
      <c r="C468" s="29" t="s">
        <v>48</v>
      </c>
      <c r="D468" s="60"/>
      <c r="E468" s="21">
        <f t="shared" si="122"/>
        <v>0</v>
      </c>
      <c r="F468" s="20">
        <v>0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20">
        <v>0</v>
      </c>
      <c r="M468" s="20">
        <v>0</v>
      </c>
      <c r="N468" s="20">
        <v>0</v>
      </c>
      <c r="O468" s="20">
        <v>0</v>
      </c>
      <c r="P468" s="20">
        <v>0</v>
      </c>
      <c r="Q468" s="20">
        <v>0</v>
      </c>
    </row>
    <row r="469" spans="1:17" s="30" customFormat="1" ht="15" customHeight="1" x14ac:dyDescent="0.2">
      <c r="A469" s="57" t="s">
        <v>539</v>
      </c>
      <c r="B469" s="31" t="s">
        <v>195</v>
      </c>
      <c r="C469" s="29" t="s">
        <v>44</v>
      </c>
      <c r="D469" s="60"/>
      <c r="E469" s="21">
        <f t="shared" si="122"/>
        <v>27944.1286</v>
      </c>
      <c r="F469" s="21">
        <f t="shared" ref="F469:Q469" si="126">SUM(F470:F473)</f>
        <v>0</v>
      </c>
      <c r="G469" s="21">
        <f t="shared" si="126"/>
        <v>0</v>
      </c>
      <c r="H469" s="21">
        <f t="shared" si="126"/>
        <v>0</v>
      </c>
      <c r="I469" s="21">
        <f t="shared" si="126"/>
        <v>0</v>
      </c>
      <c r="J469" s="21">
        <f t="shared" si="126"/>
        <v>27944.1286</v>
      </c>
      <c r="K469" s="21">
        <f t="shared" si="126"/>
        <v>0</v>
      </c>
      <c r="L469" s="21">
        <f t="shared" si="126"/>
        <v>0</v>
      </c>
      <c r="M469" s="21">
        <f t="shared" si="126"/>
        <v>0</v>
      </c>
      <c r="N469" s="21">
        <f t="shared" si="126"/>
        <v>0</v>
      </c>
      <c r="O469" s="21">
        <f t="shared" si="126"/>
        <v>0</v>
      </c>
      <c r="P469" s="21">
        <f t="shared" si="126"/>
        <v>0</v>
      </c>
      <c r="Q469" s="21">
        <f t="shared" si="126"/>
        <v>0</v>
      </c>
    </row>
    <row r="470" spans="1:17" s="30" customFormat="1" ht="15" x14ac:dyDescent="0.2">
      <c r="A470" s="58"/>
      <c r="B470" s="61" t="s">
        <v>196</v>
      </c>
      <c r="C470" s="29" t="s">
        <v>45</v>
      </c>
      <c r="D470" s="60"/>
      <c r="E470" s="21">
        <f t="shared" si="122"/>
        <v>0</v>
      </c>
      <c r="F470" s="20">
        <v>0</v>
      </c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20">
        <v>0</v>
      </c>
      <c r="M470" s="20">
        <v>0</v>
      </c>
      <c r="N470" s="20">
        <v>0</v>
      </c>
      <c r="O470" s="20">
        <v>0</v>
      </c>
      <c r="P470" s="20">
        <v>0</v>
      </c>
      <c r="Q470" s="20">
        <v>0</v>
      </c>
    </row>
    <row r="471" spans="1:17" s="30" customFormat="1" ht="15" x14ac:dyDescent="0.2">
      <c r="A471" s="58"/>
      <c r="B471" s="61"/>
      <c r="C471" s="29" t="s">
        <v>46</v>
      </c>
      <c r="D471" s="60"/>
      <c r="E471" s="21">
        <f t="shared" si="122"/>
        <v>25403.753270000001</v>
      </c>
      <c r="F471" s="20">
        <v>0</v>
      </c>
      <c r="G471" s="20">
        <v>0</v>
      </c>
      <c r="H471" s="20">
        <v>0</v>
      </c>
      <c r="I471" s="20">
        <v>0</v>
      </c>
      <c r="J471" s="20">
        <v>25403.753270000001</v>
      </c>
      <c r="K471" s="20">
        <v>0</v>
      </c>
      <c r="L471" s="20">
        <v>0</v>
      </c>
      <c r="M471" s="20">
        <v>0</v>
      </c>
      <c r="N471" s="20">
        <v>0</v>
      </c>
      <c r="O471" s="20">
        <v>0</v>
      </c>
      <c r="P471" s="20">
        <v>0</v>
      </c>
      <c r="Q471" s="20">
        <v>0</v>
      </c>
    </row>
    <row r="472" spans="1:17" s="30" customFormat="1" ht="15" x14ac:dyDescent="0.2">
      <c r="A472" s="58"/>
      <c r="B472" s="61"/>
      <c r="C472" s="29" t="s">
        <v>47</v>
      </c>
      <c r="D472" s="60"/>
      <c r="E472" s="21">
        <f t="shared" si="122"/>
        <v>2540.3753299999998</v>
      </c>
      <c r="F472" s="20">
        <f>F471*0.1</f>
        <v>0</v>
      </c>
      <c r="G472" s="20">
        <f>G471*0.1</f>
        <v>0</v>
      </c>
      <c r="H472" s="20">
        <f>H471*0.1</f>
        <v>0</v>
      </c>
      <c r="I472" s="20">
        <v>0</v>
      </c>
      <c r="J472" s="20">
        <f>J471*0.1</f>
        <v>2540.3753299999998</v>
      </c>
      <c r="K472" s="20">
        <f>K471*0.1</f>
        <v>0</v>
      </c>
      <c r="L472" s="20">
        <f>L471*0.1</f>
        <v>0</v>
      </c>
      <c r="M472" s="20">
        <f>M471*0.1</f>
        <v>0</v>
      </c>
      <c r="N472" s="20">
        <f>N471*0.1</f>
        <v>0</v>
      </c>
      <c r="O472" s="20">
        <v>0</v>
      </c>
      <c r="P472" s="20">
        <v>0</v>
      </c>
      <c r="Q472" s="20">
        <v>0</v>
      </c>
    </row>
    <row r="473" spans="1:17" s="30" customFormat="1" ht="15" x14ac:dyDescent="0.2">
      <c r="A473" s="59"/>
      <c r="B473" s="62"/>
      <c r="C473" s="29" t="s">
        <v>48</v>
      </c>
      <c r="D473" s="60"/>
      <c r="E473" s="21">
        <f t="shared" si="122"/>
        <v>0</v>
      </c>
      <c r="F473" s="20">
        <v>0</v>
      </c>
      <c r="G473" s="20">
        <v>0</v>
      </c>
      <c r="H473" s="20">
        <v>0</v>
      </c>
      <c r="I473" s="20">
        <v>0</v>
      </c>
      <c r="J473" s="20">
        <v>0</v>
      </c>
      <c r="K473" s="20">
        <v>0</v>
      </c>
      <c r="L473" s="20">
        <v>0</v>
      </c>
      <c r="M473" s="20">
        <v>0</v>
      </c>
      <c r="N473" s="20">
        <v>0</v>
      </c>
      <c r="O473" s="20">
        <v>0</v>
      </c>
      <c r="P473" s="20">
        <v>0</v>
      </c>
      <c r="Q473" s="20">
        <v>0</v>
      </c>
    </row>
    <row r="474" spans="1:17" s="28" customFormat="1" ht="15" customHeight="1" x14ac:dyDescent="0.2">
      <c r="A474" s="57" t="s">
        <v>540</v>
      </c>
      <c r="B474" s="31" t="s">
        <v>197</v>
      </c>
      <c r="C474" s="29" t="s">
        <v>44</v>
      </c>
      <c r="D474" s="60"/>
      <c r="E474" s="21">
        <f t="shared" si="122"/>
        <v>688.22820000000002</v>
      </c>
      <c r="F474" s="21">
        <f t="shared" ref="F474:Q474" si="127">SUM(F475:F478)</f>
        <v>688.22820000000002</v>
      </c>
      <c r="G474" s="21">
        <f t="shared" si="127"/>
        <v>0</v>
      </c>
      <c r="H474" s="21">
        <f t="shared" si="127"/>
        <v>0</v>
      </c>
      <c r="I474" s="21">
        <f t="shared" si="127"/>
        <v>0</v>
      </c>
      <c r="J474" s="21">
        <f t="shared" si="127"/>
        <v>0</v>
      </c>
      <c r="K474" s="21">
        <f t="shared" si="127"/>
        <v>0</v>
      </c>
      <c r="L474" s="21">
        <f t="shared" si="127"/>
        <v>0</v>
      </c>
      <c r="M474" s="21">
        <f t="shared" si="127"/>
        <v>0</v>
      </c>
      <c r="N474" s="21">
        <f t="shared" si="127"/>
        <v>0</v>
      </c>
      <c r="O474" s="21">
        <f t="shared" si="127"/>
        <v>0</v>
      </c>
      <c r="P474" s="21">
        <f t="shared" si="127"/>
        <v>0</v>
      </c>
      <c r="Q474" s="21">
        <f t="shared" si="127"/>
        <v>0</v>
      </c>
    </row>
    <row r="475" spans="1:17" s="30" customFormat="1" ht="19.5" customHeight="1" x14ac:dyDescent="0.2">
      <c r="A475" s="58"/>
      <c r="B475" s="61" t="s">
        <v>198</v>
      </c>
      <c r="C475" s="29" t="s">
        <v>45</v>
      </c>
      <c r="D475" s="60"/>
      <c r="E475" s="21">
        <f t="shared" si="122"/>
        <v>0</v>
      </c>
      <c r="F475" s="20">
        <v>0</v>
      </c>
      <c r="G475" s="20">
        <v>0</v>
      </c>
      <c r="H475" s="20">
        <v>0</v>
      </c>
      <c r="I475" s="20">
        <v>0</v>
      </c>
      <c r="J475" s="20">
        <v>0</v>
      </c>
      <c r="K475" s="20">
        <v>0</v>
      </c>
      <c r="L475" s="20">
        <v>0</v>
      </c>
      <c r="M475" s="20">
        <v>0</v>
      </c>
      <c r="N475" s="20">
        <v>0</v>
      </c>
      <c r="O475" s="20">
        <v>0</v>
      </c>
      <c r="P475" s="20">
        <v>0</v>
      </c>
      <c r="Q475" s="20">
        <v>0</v>
      </c>
    </row>
    <row r="476" spans="1:17" s="30" customFormat="1" ht="18" customHeight="1" x14ac:dyDescent="0.2">
      <c r="A476" s="58"/>
      <c r="B476" s="61"/>
      <c r="C476" s="29" t="s">
        <v>46</v>
      </c>
      <c r="D476" s="60"/>
      <c r="E476" s="21">
        <f t="shared" si="122"/>
        <v>625.66200000000003</v>
      </c>
      <c r="F476" s="20">
        <v>625.66200000000003</v>
      </c>
      <c r="G476" s="20">
        <v>0</v>
      </c>
      <c r="H476" s="20">
        <v>0</v>
      </c>
      <c r="I476" s="20">
        <v>0</v>
      </c>
      <c r="J476" s="20">
        <v>0</v>
      </c>
      <c r="K476" s="20">
        <v>0</v>
      </c>
      <c r="L476" s="20">
        <v>0</v>
      </c>
      <c r="M476" s="20">
        <v>0</v>
      </c>
      <c r="N476" s="20">
        <v>0</v>
      </c>
      <c r="O476" s="20">
        <v>0</v>
      </c>
      <c r="P476" s="20">
        <v>0</v>
      </c>
      <c r="Q476" s="20">
        <v>0</v>
      </c>
    </row>
    <row r="477" spans="1:17" s="30" customFormat="1" ht="17.25" customHeight="1" x14ac:dyDescent="0.2">
      <c r="A477" s="58"/>
      <c r="B477" s="61"/>
      <c r="C477" s="29" t="s">
        <v>47</v>
      </c>
      <c r="D477" s="60"/>
      <c r="E477" s="21">
        <f t="shared" si="122"/>
        <v>62.566200000000002</v>
      </c>
      <c r="F477" s="20">
        <f>F476*0.1</f>
        <v>62.566200000000002</v>
      </c>
      <c r="G477" s="20">
        <f>G476*0.02</f>
        <v>0</v>
      </c>
      <c r="H477" s="20">
        <f t="shared" ref="H477:Q477" si="128">H476*0.02</f>
        <v>0</v>
      </c>
      <c r="I477" s="20">
        <f t="shared" si="128"/>
        <v>0</v>
      </c>
      <c r="J477" s="20">
        <f t="shared" si="128"/>
        <v>0</v>
      </c>
      <c r="K477" s="20">
        <f t="shared" si="128"/>
        <v>0</v>
      </c>
      <c r="L477" s="20">
        <f t="shared" si="128"/>
        <v>0</v>
      </c>
      <c r="M477" s="20">
        <f t="shared" si="128"/>
        <v>0</v>
      </c>
      <c r="N477" s="20">
        <f t="shared" si="128"/>
        <v>0</v>
      </c>
      <c r="O477" s="20">
        <f t="shared" si="128"/>
        <v>0</v>
      </c>
      <c r="P477" s="20">
        <f t="shared" si="128"/>
        <v>0</v>
      </c>
      <c r="Q477" s="20">
        <f t="shared" si="128"/>
        <v>0</v>
      </c>
    </row>
    <row r="478" spans="1:17" s="30" customFormat="1" ht="17.25" customHeight="1" x14ac:dyDescent="0.2">
      <c r="A478" s="59"/>
      <c r="B478" s="62"/>
      <c r="C478" s="29" t="s">
        <v>48</v>
      </c>
      <c r="D478" s="60"/>
      <c r="E478" s="21">
        <f t="shared" si="122"/>
        <v>0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  <c r="K478" s="20">
        <v>0</v>
      </c>
      <c r="L478" s="20">
        <v>0</v>
      </c>
      <c r="M478" s="20">
        <v>0</v>
      </c>
      <c r="N478" s="20">
        <v>0</v>
      </c>
      <c r="O478" s="20">
        <v>0</v>
      </c>
      <c r="P478" s="20">
        <v>0</v>
      </c>
      <c r="Q478" s="20">
        <v>0</v>
      </c>
    </row>
    <row r="479" spans="1:17" s="28" customFormat="1" ht="15" customHeight="1" x14ac:dyDescent="0.2">
      <c r="A479" s="57" t="s">
        <v>541</v>
      </c>
      <c r="B479" s="31" t="s">
        <v>199</v>
      </c>
      <c r="C479" s="29" t="s">
        <v>44</v>
      </c>
      <c r="D479" s="60"/>
      <c r="E479" s="21">
        <f t="shared" si="122"/>
        <v>30367.913400000001</v>
      </c>
      <c r="F479" s="21">
        <f t="shared" ref="F479:Q479" si="129">SUM(F480:F483)</f>
        <v>30367.913400000001</v>
      </c>
      <c r="G479" s="21">
        <f t="shared" si="129"/>
        <v>0</v>
      </c>
      <c r="H479" s="21">
        <f t="shared" si="129"/>
        <v>0</v>
      </c>
      <c r="I479" s="21">
        <f t="shared" si="129"/>
        <v>0</v>
      </c>
      <c r="J479" s="21">
        <f t="shared" si="129"/>
        <v>0</v>
      </c>
      <c r="K479" s="21">
        <f t="shared" si="129"/>
        <v>0</v>
      </c>
      <c r="L479" s="21">
        <f t="shared" si="129"/>
        <v>0</v>
      </c>
      <c r="M479" s="21">
        <f t="shared" si="129"/>
        <v>0</v>
      </c>
      <c r="N479" s="21">
        <f t="shared" si="129"/>
        <v>0</v>
      </c>
      <c r="O479" s="21">
        <f t="shared" si="129"/>
        <v>0</v>
      </c>
      <c r="P479" s="21">
        <f t="shared" si="129"/>
        <v>0</v>
      </c>
      <c r="Q479" s="21">
        <f t="shared" si="129"/>
        <v>0</v>
      </c>
    </row>
    <row r="480" spans="1:17" s="30" customFormat="1" ht="15" x14ac:dyDescent="0.2">
      <c r="A480" s="58"/>
      <c r="B480" s="61" t="s">
        <v>200</v>
      </c>
      <c r="C480" s="29" t="s">
        <v>45</v>
      </c>
      <c r="D480" s="60"/>
      <c r="E480" s="21">
        <f t="shared" si="122"/>
        <v>0</v>
      </c>
      <c r="F480" s="20">
        <v>0</v>
      </c>
      <c r="G480" s="20">
        <v>0</v>
      </c>
      <c r="H480" s="20">
        <v>0</v>
      </c>
      <c r="I480" s="20">
        <v>0</v>
      </c>
      <c r="J480" s="20">
        <v>0</v>
      </c>
      <c r="K480" s="20">
        <v>0</v>
      </c>
      <c r="L480" s="20">
        <v>0</v>
      </c>
      <c r="M480" s="20">
        <v>0</v>
      </c>
      <c r="N480" s="20">
        <v>0</v>
      </c>
      <c r="O480" s="20">
        <v>0</v>
      </c>
      <c r="P480" s="20">
        <v>0</v>
      </c>
      <c r="Q480" s="20">
        <v>0</v>
      </c>
    </row>
    <row r="481" spans="1:17" s="30" customFormat="1" ht="15" x14ac:dyDescent="0.2">
      <c r="A481" s="58"/>
      <c r="B481" s="61"/>
      <c r="C481" s="29" t="s">
        <v>46</v>
      </c>
      <c r="D481" s="60"/>
      <c r="E481" s="21">
        <f t="shared" si="122"/>
        <v>27607.194</v>
      </c>
      <c r="F481" s="20">
        <v>27607.194</v>
      </c>
      <c r="G481" s="20">
        <v>0</v>
      </c>
      <c r="H481" s="20">
        <v>0</v>
      </c>
      <c r="I481" s="20">
        <v>0</v>
      </c>
      <c r="J481" s="20">
        <v>0</v>
      </c>
      <c r="K481" s="20">
        <v>0</v>
      </c>
      <c r="L481" s="20">
        <v>0</v>
      </c>
      <c r="M481" s="20">
        <v>0</v>
      </c>
      <c r="N481" s="20">
        <v>0</v>
      </c>
      <c r="O481" s="20">
        <v>0</v>
      </c>
      <c r="P481" s="20">
        <v>0</v>
      </c>
      <c r="Q481" s="20">
        <v>0</v>
      </c>
    </row>
    <row r="482" spans="1:17" s="30" customFormat="1" ht="15" x14ac:dyDescent="0.2">
      <c r="A482" s="58"/>
      <c r="B482" s="61"/>
      <c r="C482" s="29" t="s">
        <v>47</v>
      </c>
      <c r="D482" s="60"/>
      <c r="E482" s="21">
        <f t="shared" si="122"/>
        <v>2760.7194</v>
      </c>
      <c r="F482" s="20">
        <f>F481*0.1</f>
        <v>2760.7194</v>
      </c>
      <c r="G482" s="20">
        <f>G481*0.02</f>
        <v>0</v>
      </c>
      <c r="H482" s="20">
        <f t="shared" ref="H482:Q482" si="130">H481*0.02</f>
        <v>0</v>
      </c>
      <c r="I482" s="20">
        <f t="shared" si="130"/>
        <v>0</v>
      </c>
      <c r="J482" s="20">
        <f t="shared" si="130"/>
        <v>0</v>
      </c>
      <c r="K482" s="20">
        <f t="shared" si="130"/>
        <v>0</v>
      </c>
      <c r="L482" s="20">
        <f t="shared" si="130"/>
        <v>0</v>
      </c>
      <c r="M482" s="20">
        <f t="shared" si="130"/>
        <v>0</v>
      </c>
      <c r="N482" s="20">
        <f t="shared" si="130"/>
        <v>0</v>
      </c>
      <c r="O482" s="20">
        <f t="shared" si="130"/>
        <v>0</v>
      </c>
      <c r="P482" s="20">
        <f t="shared" si="130"/>
        <v>0</v>
      </c>
      <c r="Q482" s="20">
        <f t="shared" si="130"/>
        <v>0</v>
      </c>
    </row>
    <row r="483" spans="1:17" s="30" customFormat="1" ht="15" x14ac:dyDescent="0.2">
      <c r="A483" s="59"/>
      <c r="B483" s="62"/>
      <c r="C483" s="29" t="s">
        <v>48</v>
      </c>
      <c r="D483" s="60"/>
      <c r="E483" s="21">
        <f t="shared" si="122"/>
        <v>0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  <c r="K483" s="20">
        <v>0</v>
      </c>
      <c r="L483" s="20">
        <v>0</v>
      </c>
      <c r="M483" s="20">
        <v>0</v>
      </c>
      <c r="N483" s="20">
        <v>0</v>
      </c>
      <c r="O483" s="20">
        <v>0</v>
      </c>
      <c r="P483" s="20">
        <v>0</v>
      </c>
      <c r="Q483" s="20">
        <v>0</v>
      </c>
    </row>
    <row r="484" spans="1:17" s="28" customFormat="1" ht="15" customHeight="1" x14ac:dyDescent="0.2">
      <c r="A484" s="57" t="s">
        <v>542</v>
      </c>
      <c r="B484" s="31" t="s">
        <v>201</v>
      </c>
      <c r="C484" s="29" t="s">
        <v>44</v>
      </c>
      <c r="D484" s="60"/>
      <c r="E484" s="21">
        <f t="shared" si="122"/>
        <v>38933.937899999997</v>
      </c>
      <c r="F484" s="21">
        <f t="shared" ref="F484:Q484" si="131">SUM(F485:F488)</f>
        <v>38933.937899999997</v>
      </c>
      <c r="G484" s="21">
        <f t="shared" si="131"/>
        <v>0</v>
      </c>
      <c r="H484" s="21">
        <f t="shared" si="131"/>
        <v>0</v>
      </c>
      <c r="I484" s="21">
        <f t="shared" si="131"/>
        <v>0</v>
      </c>
      <c r="J484" s="21">
        <f t="shared" si="131"/>
        <v>0</v>
      </c>
      <c r="K484" s="21">
        <f t="shared" si="131"/>
        <v>0</v>
      </c>
      <c r="L484" s="21">
        <f t="shared" si="131"/>
        <v>0</v>
      </c>
      <c r="M484" s="21">
        <f t="shared" si="131"/>
        <v>0</v>
      </c>
      <c r="N484" s="21">
        <f t="shared" si="131"/>
        <v>0</v>
      </c>
      <c r="O484" s="21">
        <f t="shared" si="131"/>
        <v>0</v>
      </c>
      <c r="P484" s="21">
        <f t="shared" si="131"/>
        <v>0</v>
      </c>
      <c r="Q484" s="21">
        <f t="shared" si="131"/>
        <v>0</v>
      </c>
    </row>
    <row r="485" spans="1:17" s="30" customFormat="1" ht="15" x14ac:dyDescent="0.2">
      <c r="A485" s="58"/>
      <c r="B485" s="61" t="s">
        <v>202</v>
      </c>
      <c r="C485" s="29" t="s">
        <v>45</v>
      </c>
      <c r="D485" s="60"/>
      <c r="E485" s="21">
        <f t="shared" si="122"/>
        <v>0</v>
      </c>
      <c r="F485" s="20">
        <v>0</v>
      </c>
      <c r="G485" s="20">
        <v>0</v>
      </c>
      <c r="H485" s="20">
        <v>0</v>
      </c>
      <c r="I485" s="20">
        <v>0</v>
      </c>
      <c r="J485" s="20">
        <v>0</v>
      </c>
      <c r="K485" s="20">
        <v>0</v>
      </c>
      <c r="L485" s="20">
        <v>0</v>
      </c>
      <c r="M485" s="20">
        <v>0</v>
      </c>
      <c r="N485" s="20">
        <v>0</v>
      </c>
      <c r="O485" s="20">
        <v>0</v>
      </c>
      <c r="P485" s="20">
        <v>0</v>
      </c>
      <c r="Q485" s="20">
        <v>0</v>
      </c>
    </row>
    <row r="486" spans="1:17" s="30" customFormat="1" ht="15" x14ac:dyDescent="0.2">
      <c r="A486" s="58"/>
      <c r="B486" s="61"/>
      <c r="C486" s="29" t="s">
        <v>46</v>
      </c>
      <c r="D486" s="60"/>
      <c r="E486" s="21">
        <f t="shared" si="122"/>
        <v>35394.489000000001</v>
      </c>
      <c r="F486" s="20">
        <v>35394.489000000001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20">
        <v>0</v>
      </c>
      <c r="M486" s="20">
        <v>0</v>
      </c>
      <c r="N486" s="20">
        <v>0</v>
      </c>
      <c r="O486" s="20">
        <v>0</v>
      </c>
      <c r="P486" s="20">
        <v>0</v>
      </c>
      <c r="Q486" s="20">
        <v>0</v>
      </c>
    </row>
    <row r="487" spans="1:17" s="30" customFormat="1" ht="15" x14ac:dyDescent="0.2">
      <c r="A487" s="58"/>
      <c r="B487" s="61"/>
      <c r="C487" s="29" t="s">
        <v>47</v>
      </c>
      <c r="D487" s="60"/>
      <c r="E487" s="21">
        <f t="shared" si="122"/>
        <v>3539.4488999999999</v>
      </c>
      <c r="F487" s="20">
        <f>F486*0.1</f>
        <v>3539.4488999999999</v>
      </c>
      <c r="G487" s="20">
        <v>0</v>
      </c>
      <c r="H487" s="20">
        <v>0</v>
      </c>
      <c r="I487" s="20">
        <v>0</v>
      </c>
      <c r="J487" s="20">
        <v>0</v>
      </c>
      <c r="K487" s="20">
        <v>0</v>
      </c>
      <c r="L487" s="20">
        <v>0</v>
      </c>
      <c r="M487" s="20">
        <v>0</v>
      </c>
      <c r="N487" s="20">
        <v>0</v>
      </c>
      <c r="O487" s="20">
        <v>0</v>
      </c>
      <c r="P487" s="20">
        <v>0</v>
      </c>
      <c r="Q487" s="20">
        <v>0</v>
      </c>
    </row>
    <row r="488" spans="1:17" s="30" customFormat="1" ht="15" x14ac:dyDescent="0.2">
      <c r="A488" s="59"/>
      <c r="B488" s="62"/>
      <c r="C488" s="29" t="s">
        <v>48</v>
      </c>
      <c r="D488" s="60"/>
      <c r="E488" s="21">
        <f t="shared" si="122"/>
        <v>0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0</v>
      </c>
      <c r="L488" s="20">
        <v>0</v>
      </c>
      <c r="M488" s="20">
        <v>0</v>
      </c>
      <c r="N488" s="20">
        <v>0</v>
      </c>
      <c r="O488" s="20">
        <v>0</v>
      </c>
      <c r="P488" s="20">
        <v>0</v>
      </c>
      <c r="Q488" s="20">
        <v>0</v>
      </c>
    </row>
    <row r="489" spans="1:17" s="28" customFormat="1" ht="15" customHeight="1" x14ac:dyDescent="0.2">
      <c r="A489" s="57" t="s">
        <v>543</v>
      </c>
      <c r="B489" s="31" t="s">
        <v>203</v>
      </c>
      <c r="C489" s="29" t="s">
        <v>44</v>
      </c>
      <c r="D489" s="60"/>
      <c r="E489" s="21">
        <f t="shared" si="122"/>
        <v>10156.840099999999</v>
      </c>
      <c r="F489" s="21">
        <f t="shared" ref="F489:Q489" si="132">SUM(F490:F493)</f>
        <v>10156.840099999999</v>
      </c>
      <c r="G489" s="21">
        <f t="shared" si="132"/>
        <v>0</v>
      </c>
      <c r="H489" s="21">
        <f t="shared" si="132"/>
        <v>0</v>
      </c>
      <c r="I489" s="21">
        <f t="shared" si="132"/>
        <v>0</v>
      </c>
      <c r="J489" s="21">
        <f t="shared" si="132"/>
        <v>0</v>
      </c>
      <c r="K489" s="21">
        <f t="shared" si="132"/>
        <v>0</v>
      </c>
      <c r="L489" s="21">
        <f t="shared" si="132"/>
        <v>0</v>
      </c>
      <c r="M489" s="21">
        <f t="shared" si="132"/>
        <v>0</v>
      </c>
      <c r="N489" s="21">
        <f t="shared" si="132"/>
        <v>0</v>
      </c>
      <c r="O489" s="21">
        <f t="shared" si="132"/>
        <v>0</v>
      </c>
      <c r="P489" s="21">
        <f t="shared" si="132"/>
        <v>0</v>
      </c>
      <c r="Q489" s="21">
        <f t="shared" si="132"/>
        <v>0</v>
      </c>
    </row>
    <row r="490" spans="1:17" s="30" customFormat="1" ht="15" x14ac:dyDescent="0.2">
      <c r="A490" s="58"/>
      <c r="B490" s="61" t="s">
        <v>204</v>
      </c>
      <c r="C490" s="29" t="s">
        <v>45</v>
      </c>
      <c r="D490" s="60"/>
      <c r="E490" s="21">
        <f t="shared" si="122"/>
        <v>0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0</v>
      </c>
      <c r="L490" s="20">
        <v>0</v>
      </c>
      <c r="M490" s="20">
        <v>0</v>
      </c>
      <c r="N490" s="20">
        <v>0</v>
      </c>
      <c r="O490" s="20">
        <v>0</v>
      </c>
      <c r="P490" s="20">
        <v>0</v>
      </c>
      <c r="Q490" s="20">
        <v>0</v>
      </c>
    </row>
    <row r="491" spans="1:17" s="30" customFormat="1" ht="15" x14ac:dyDescent="0.2">
      <c r="A491" s="58"/>
      <c r="B491" s="61"/>
      <c r="C491" s="29" t="s">
        <v>46</v>
      </c>
      <c r="D491" s="60"/>
      <c r="E491" s="21">
        <f t="shared" si="122"/>
        <v>9233.491</v>
      </c>
      <c r="F491" s="20">
        <v>9233.491</v>
      </c>
      <c r="G491" s="20">
        <v>0</v>
      </c>
      <c r="H491" s="20">
        <v>0</v>
      </c>
      <c r="I491" s="20">
        <v>0</v>
      </c>
      <c r="J491" s="20">
        <v>0</v>
      </c>
      <c r="K491" s="20">
        <v>0</v>
      </c>
      <c r="L491" s="20">
        <v>0</v>
      </c>
      <c r="M491" s="20">
        <v>0</v>
      </c>
      <c r="N491" s="20">
        <v>0</v>
      </c>
      <c r="O491" s="20">
        <v>0</v>
      </c>
      <c r="P491" s="20">
        <v>0</v>
      </c>
      <c r="Q491" s="20">
        <v>0</v>
      </c>
    </row>
    <row r="492" spans="1:17" s="30" customFormat="1" ht="15" x14ac:dyDescent="0.2">
      <c r="A492" s="58"/>
      <c r="B492" s="61"/>
      <c r="C492" s="29" t="s">
        <v>47</v>
      </c>
      <c r="D492" s="60"/>
      <c r="E492" s="21">
        <f t="shared" si="122"/>
        <v>923.34910000000002</v>
      </c>
      <c r="F492" s="20">
        <f>F491*0.1</f>
        <v>923.34910000000002</v>
      </c>
      <c r="G492" s="20">
        <v>0</v>
      </c>
      <c r="H492" s="20">
        <v>0</v>
      </c>
      <c r="I492" s="20">
        <v>0</v>
      </c>
      <c r="J492" s="20">
        <v>0</v>
      </c>
      <c r="K492" s="20">
        <v>0</v>
      </c>
      <c r="L492" s="20">
        <v>0</v>
      </c>
      <c r="M492" s="20">
        <v>0</v>
      </c>
      <c r="N492" s="20">
        <v>0</v>
      </c>
      <c r="O492" s="20">
        <v>0</v>
      </c>
      <c r="P492" s="20">
        <v>0</v>
      </c>
      <c r="Q492" s="20">
        <v>0</v>
      </c>
    </row>
    <row r="493" spans="1:17" s="30" customFormat="1" ht="15" x14ac:dyDescent="0.2">
      <c r="A493" s="59"/>
      <c r="B493" s="62"/>
      <c r="C493" s="29" t="s">
        <v>48</v>
      </c>
      <c r="D493" s="60"/>
      <c r="E493" s="21">
        <f t="shared" si="122"/>
        <v>0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0</v>
      </c>
      <c r="L493" s="20">
        <v>0</v>
      </c>
      <c r="M493" s="20">
        <v>0</v>
      </c>
      <c r="N493" s="20">
        <v>0</v>
      </c>
      <c r="O493" s="20">
        <v>0</v>
      </c>
      <c r="P493" s="20">
        <v>0</v>
      </c>
      <c r="Q493" s="20">
        <v>0</v>
      </c>
    </row>
    <row r="494" spans="1:17" s="30" customFormat="1" ht="15" x14ac:dyDescent="0.2">
      <c r="A494" s="57" t="s">
        <v>544</v>
      </c>
      <c r="B494" s="31" t="s">
        <v>205</v>
      </c>
      <c r="C494" s="29" t="s">
        <v>44</v>
      </c>
      <c r="D494" s="60"/>
      <c r="E494" s="21">
        <f t="shared" ref="E494:E503" si="133">SUM(F494:Q494)</f>
        <v>22317.90321</v>
      </c>
      <c r="F494" s="21">
        <f t="shared" ref="F494:Q494" si="134">SUM(F495:F498)</f>
        <v>0</v>
      </c>
      <c r="G494" s="21">
        <f t="shared" si="134"/>
        <v>0</v>
      </c>
      <c r="H494" s="21">
        <f t="shared" si="134"/>
        <v>0</v>
      </c>
      <c r="I494" s="21">
        <f t="shared" si="134"/>
        <v>0</v>
      </c>
      <c r="J494" s="21">
        <f t="shared" si="134"/>
        <v>0</v>
      </c>
      <c r="K494" s="21">
        <f t="shared" si="134"/>
        <v>0</v>
      </c>
      <c r="L494" s="21">
        <f>SUM(L495:L498)</f>
        <v>6600</v>
      </c>
      <c r="M494" s="21">
        <f t="shared" si="134"/>
        <v>15717.90321</v>
      </c>
      <c r="N494" s="21">
        <f t="shared" si="134"/>
        <v>0</v>
      </c>
      <c r="O494" s="21">
        <f t="shared" si="134"/>
        <v>0</v>
      </c>
      <c r="P494" s="21">
        <f t="shared" si="134"/>
        <v>0</v>
      </c>
      <c r="Q494" s="21">
        <f t="shared" si="134"/>
        <v>0</v>
      </c>
    </row>
    <row r="495" spans="1:17" s="30" customFormat="1" ht="15" x14ac:dyDescent="0.2">
      <c r="A495" s="58"/>
      <c r="B495" s="61" t="s">
        <v>206</v>
      </c>
      <c r="C495" s="29" t="s">
        <v>45</v>
      </c>
      <c r="D495" s="60"/>
      <c r="E495" s="21">
        <f t="shared" si="133"/>
        <v>0</v>
      </c>
      <c r="F495" s="20">
        <v>0</v>
      </c>
      <c r="G495" s="20">
        <v>0</v>
      </c>
      <c r="H495" s="20">
        <v>0</v>
      </c>
      <c r="I495" s="20">
        <v>0</v>
      </c>
      <c r="J495" s="20">
        <v>0</v>
      </c>
      <c r="K495" s="20">
        <v>0</v>
      </c>
      <c r="L495" s="20">
        <v>0</v>
      </c>
      <c r="M495" s="20">
        <v>0</v>
      </c>
      <c r="N495" s="20">
        <v>0</v>
      </c>
      <c r="O495" s="20">
        <v>0</v>
      </c>
      <c r="P495" s="20">
        <v>0</v>
      </c>
      <c r="Q495" s="20">
        <v>0</v>
      </c>
    </row>
    <row r="496" spans="1:17" s="30" customFormat="1" ht="15" x14ac:dyDescent="0.2">
      <c r="A496" s="58"/>
      <c r="B496" s="61"/>
      <c r="C496" s="29" t="s">
        <v>46</v>
      </c>
      <c r="D496" s="60"/>
      <c r="E496" s="21">
        <f t="shared" si="133"/>
        <v>20289.002919999999</v>
      </c>
      <c r="F496" s="20">
        <v>0</v>
      </c>
      <c r="G496" s="20">
        <v>0</v>
      </c>
      <c r="H496" s="20">
        <v>0</v>
      </c>
      <c r="I496" s="20">
        <v>0</v>
      </c>
      <c r="J496" s="20">
        <v>0</v>
      </c>
      <c r="K496" s="20">
        <v>0</v>
      </c>
      <c r="L496" s="20">
        <v>6000</v>
      </c>
      <c r="M496" s="20">
        <v>14289.002920000001</v>
      </c>
      <c r="N496" s="20">
        <v>0</v>
      </c>
      <c r="O496" s="20">
        <v>0</v>
      </c>
      <c r="P496" s="20">
        <v>0</v>
      </c>
      <c r="Q496" s="20">
        <v>0</v>
      </c>
    </row>
    <row r="497" spans="1:17" s="30" customFormat="1" ht="15" x14ac:dyDescent="0.2">
      <c r="A497" s="58"/>
      <c r="B497" s="61"/>
      <c r="C497" s="29" t="s">
        <v>47</v>
      </c>
      <c r="D497" s="60"/>
      <c r="E497" s="21">
        <f t="shared" si="133"/>
        <v>2028.90029</v>
      </c>
      <c r="F497" s="20">
        <f>F496*0.1</f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20">
        <f>L496*0.1</f>
        <v>600</v>
      </c>
      <c r="M497" s="20">
        <f>M496*0.1</f>
        <v>1428.90029</v>
      </c>
      <c r="N497" s="20">
        <v>0</v>
      </c>
      <c r="O497" s="20">
        <v>0</v>
      </c>
      <c r="P497" s="20">
        <v>0</v>
      </c>
      <c r="Q497" s="20">
        <v>0</v>
      </c>
    </row>
    <row r="498" spans="1:17" s="30" customFormat="1" ht="15" x14ac:dyDescent="0.2">
      <c r="A498" s="59"/>
      <c r="B498" s="62"/>
      <c r="C498" s="29" t="s">
        <v>48</v>
      </c>
      <c r="D498" s="60"/>
      <c r="E498" s="21">
        <f t="shared" si="133"/>
        <v>0</v>
      </c>
      <c r="F498" s="20">
        <v>0</v>
      </c>
      <c r="G498" s="20">
        <v>0</v>
      </c>
      <c r="H498" s="20">
        <v>0</v>
      </c>
      <c r="I498" s="20">
        <v>0</v>
      </c>
      <c r="J498" s="20">
        <v>0</v>
      </c>
      <c r="K498" s="20">
        <v>0</v>
      </c>
      <c r="L498" s="20">
        <v>0</v>
      </c>
      <c r="M498" s="20">
        <v>0</v>
      </c>
      <c r="N498" s="20">
        <v>0</v>
      </c>
      <c r="O498" s="20">
        <v>0</v>
      </c>
      <c r="P498" s="20">
        <v>0</v>
      </c>
      <c r="Q498" s="20">
        <v>0</v>
      </c>
    </row>
    <row r="499" spans="1:17" s="30" customFormat="1" ht="15" x14ac:dyDescent="0.2">
      <c r="A499" s="57" t="s">
        <v>545</v>
      </c>
      <c r="B499" s="31" t="s">
        <v>427</v>
      </c>
      <c r="C499" s="29" t="s">
        <v>44</v>
      </c>
      <c r="D499" s="60"/>
      <c r="E499" s="21">
        <f t="shared" si="133"/>
        <v>173268.73300000001</v>
      </c>
      <c r="F499" s="21">
        <f t="shared" ref="F499:K499" si="135">SUM(F500:F503)</f>
        <v>0</v>
      </c>
      <c r="G499" s="21">
        <f t="shared" si="135"/>
        <v>0</v>
      </c>
      <c r="H499" s="21">
        <f t="shared" si="135"/>
        <v>0</v>
      </c>
      <c r="I499" s="21">
        <f t="shared" si="135"/>
        <v>0</v>
      </c>
      <c r="J499" s="21">
        <f t="shared" si="135"/>
        <v>0</v>
      </c>
      <c r="K499" s="21">
        <f t="shared" si="135"/>
        <v>0</v>
      </c>
      <c r="L499" s="21">
        <f>SUM(L500:L503)</f>
        <v>0</v>
      </c>
      <c r="M499" s="21">
        <f t="shared" ref="M499:Q499" si="136">SUM(M500:M503)</f>
        <v>0</v>
      </c>
      <c r="N499" s="21">
        <f t="shared" si="136"/>
        <v>0</v>
      </c>
      <c r="O499" s="21">
        <f t="shared" si="136"/>
        <v>55000</v>
      </c>
      <c r="P499" s="21">
        <f t="shared" si="136"/>
        <v>118268.73299999999</v>
      </c>
      <c r="Q499" s="21">
        <f t="shared" si="136"/>
        <v>0</v>
      </c>
    </row>
    <row r="500" spans="1:17" s="30" customFormat="1" ht="24.75" customHeight="1" x14ac:dyDescent="0.2">
      <c r="A500" s="58"/>
      <c r="B500" s="61" t="s">
        <v>428</v>
      </c>
      <c r="C500" s="29" t="s">
        <v>45</v>
      </c>
      <c r="D500" s="60"/>
      <c r="E500" s="21">
        <f t="shared" si="133"/>
        <v>0</v>
      </c>
      <c r="F500" s="20">
        <v>0</v>
      </c>
      <c r="G500" s="20">
        <v>0</v>
      </c>
      <c r="H500" s="20">
        <v>0</v>
      </c>
      <c r="I500" s="20">
        <v>0</v>
      </c>
      <c r="J500" s="20">
        <v>0</v>
      </c>
      <c r="K500" s="20">
        <v>0</v>
      </c>
      <c r="L500" s="20">
        <v>0</v>
      </c>
      <c r="M500" s="20">
        <v>0</v>
      </c>
      <c r="N500" s="20">
        <v>0</v>
      </c>
      <c r="O500" s="20">
        <v>0</v>
      </c>
      <c r="P500" s="20">
        <v>0</v>
      </c>
      <c r="Q500" s="20">
        <v>0</v>
      </c>
    </row>
    <row r="501" spans="1:17" s="30" customFormat="1" ht="28.5" customHeight="1" x14ac:dyDescent="0.2">
      <c r="A501" s="58"/>
      <c r="B501" s="61"/>
      <c r="C501" s="29" t="s">
        <v>46</v>
      </c>
      <c r="D501" s="60"/>
      <c r="E501" s="21">
        <f t="shared" si="133"/>
        <v>157517.03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20">
        <v>0</v>
      </c>
      <c r="M501" s="20">
        <v>0</v>
      </c>
      <c r="N501" s="20">
        <v>0</v>
      </c>
      <c r="O501" s="20">
        <v>50000</v>
      </c>
      <c r="P501" s="20">
        <v>107517.03</v>
      </c>
      <c r="Q501" s="20">
        <v>0</v>
      </c>
    </row>
    <row r="502" spans="1:17" s="30" customFormat="1" ht="27" customHeight="1" x14ac:dyDescent="0.2">
      <c r="A502" s="58"/>
      <c r="B502" s="61"/>
      <c r="C502" s="29" t="s">
        <v>47</v>
      </c>
      <c r="D502" s="60"/>
      <c r="E502" s="21">
        <f t="shared" si="133"/>
        <v>15751.703</v>
      </c>
      <c r="F502" s="20">
        <f>F501*0.1</f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20">
        <f>L501*0.1</f>
        <v>0</v>
      </c>
      <c r="M502" s="20">
        <f>M501*0.1</f>
        <v>0</v>
      </c>
      <c r="N502" s="20">
        <v>0</v>
      </c>
      <c r="O502" s="20">
        <f>O501*0.1</f>
        <v>5000</v>
      </c>
      <c r="P502" s="20">
        <f>P501*0.1</f>
        <v>10751.703</v>
      </c>
      <c r="Q502" s="20">
        <v>0</v>
      </c>
    </row>
    <row r="503" spans="1:17" s="30" customFormat="1" ht="25.5" customHeight="1" x14ac:dyDescent="0.2">
      <c r="A503" s="59"/>
      <c r="B503" s="62"/>
      <c r="C503" s="29" t="s">
        <v>48</v>
      </c>
      <c r="D503" s="60"/>
      <c r="E503" s="21">
        <f t="shared" si="133"/>
        <v>0</v>
      </c>
      <c r="F503" s="20">
        <v>0</v>
      </c>
      <c r="G503" s="20">
        <v>0</v>
      </c>
      <c r="H503" s="20">
        <v>0</v>
      </c>
      <c r="I503" s="20">
        <v>0</v>
      </c>
      <c r="J503" s="20">
        <v>0</v>
      </c>
      <c r="K503" s="20">
        <v>0</v>
      </c>
      <c r="L503" s="20">
        <v>0</v>
      </c>
      <c r="M503" s="20">
        <v>0</v>
      </c>
      <c r="N503" s="20">
        <v>0</v>
      </c>
      <c r="O503" s="20">
        <v>0</v>
      </c>
      <c r="P503" s="20">
        <v>0</v>
      </c>
      <c r="Q503" s="20">
        <v>0</v>
      </c>
    </row>
    <row r="504" spans="1:17" s="28" customFormat="1" ht="14.25" customHeight="1" x14ac:dyDescent="0.2">
      <c r="A504" s="57" t="s">
        <v>546</v>
      </c>
      <c r="B504" s="31" t="s">
        <v>207</v>
      </c>
      <c r="C504" s="29" t="s">
        <v>44</v>
      </c>
      <c r="D504" s="60"/>
      <c r="E504" s="21">
        <f t="shared" si="122"/>
        <v>589480.09496000002</v>
      </c>
      <c r="F504" s="21">
        <f t="shared" ref="F504:Q504" si="137">SUM(F505:F508)</f>
        <v>27888.052599999999</v>
      </c>
      <c r="G504" s="21">
        <f t="shared" si="137"/>
        <v>204228.55069999999</v>
      </c>
      <c r="H504" s="21">
        <f t="shared" si="137"/>
        <v>5888.63</v>
      </c>
      <c r="I504" s="21">
        <f t="shared" si="137"/>
        <v>3683.8615</v>
      </c>
      <c r="J504" s="21">
        <f t="shared" si="137"/>
        <v>11319</v>
      </c>
      <c r="K504" s="21">
        <f t="shared" si="137"/>
        <v>77950.9467</v>
      </c>
      <c r="L504" s="21">
        <f t="shared" si="137"/>
        <v>38124.3632</v>
      </c>
      <c r="M504" s="21">
        <f t="shared" si="137"/>
        <v>36559.599999999999</v>
      </c>
      <c r="N504" s="21">
        <f t="shared" si="137"/>
        <v>47749.423580000002</v>
      </c>
      <c r="O504" s="21">
        <f t="shared" si="137"/>
        <v>45362.555560000001</v>
      </c>
      <c r="P504" s="21">
        <f t="shared" si="137"/>
        <v>45362.555560000001</v>
      </c>
      <c r="Q504" s="21">
        <f t="shared" si="137"/>
        <v>45362.555560000001</v>
      </c>
    </row>
    <row r="505" spans="1:17" s="28" customFormat="1" ht="15" x14ac:dyDescent="0.2">
      <c r="A505" s="58"/>
      <c r="B505" s="61" t="s">
        <v>208</v>
      </c>
      <c r="C505" s="29" t="s">
        <v>45</v>
      </c>
      <c r="D505" s="60"/>
      <c r="E505" s="21">
        <f t="shared" si="122"/>
        <v>0</v>
      </c>
      <c r="F505" s="20">
        <f>F510+F515+F520+F525+F530+F535+F540+F545+F550+F555+F560+F565+F570+F575+F580+F585+F590</f>
        <v>0</v>
      </c>
      <c r="G505" s="20">
        <f t="shared" ref="G505:Q505" si="138">G510+G515+G520+G525+G530+G535+G540+G545+G550+G555+G560+G565+G570+G575+G580+G585+G590</f>
        <v>0</v>
      </c>
      <c r="H505" s="20">
        <f t="shared" si="138"/>
        <v>0</v>
      </c>
      <c r="I505" s="20">
        <f t="shared" si="138"/>
        <v>0</v>
      </c>
      <c r="J505" s="20">
        <f t="shared" si="138"/>
        <v>0</v>
      </c>
      <c r="K505" s="20">
        <f t="shared" si="138"/>
        <v>0</v>
      </c>
      <c r="L505" s="20">
        <f t="shared" si="138"/>
        <v>0</v>
      </c>
      <c r="M505" s="20">
        <f t="shared" si="138"/>
        <v>0</v>
      </c>
      <c r="N505" s="20">
        <f t="shared" si="138"/>
        <v>0</v>
      </c>
      <c r="O505" s="20">
        <f t="shared" si="138"/>
        <v>0</v>
      </c>
      <c r="P505" s="20">
        <f t="shared" si="138"/>
        <v>0</v>
      </c>
      <c r="Q505" s="20">
        <f t="shared" si="138"/>
        <v>0</v>
      </c>
    </row>
    <row r="506" spans="1:17" s="28" customFormat="1" ht="15" x14ac:dyDescent="0.2">
      <c r="A506" s="58"/>
      <c r="B506" s="61"/>
      <c r="C506" s="29" t="s">
        <v>46</v>
      </c>
      <c r="D506" s="60"/>
      <c r="E506" s="21">
        <f t="shared" si="122"/>
        <v>530470.65819999995</v>
      </c>
      <c r="F506" s="20">
        <f t="shared" ref="F506:Q508" si="139">F511+F516+F521+F526+F531+F536+F541+F546+F551+F556+F561+F566+F571+F576+F581+F586+F591</f>
        <v>23421.866000000002</v>
      </c>
      <c r="G506" s="20">
        <f t="shared" si="139"/>
        <v>183844.13699999999</v>
      </c>
      <c r="H506" s="20">
        <f t="shared" si="139"/>
        <v>5353.3</v>
      </c>
      <c r="I506" s="20">
        <f t="shared" si="139"/>
        <v>3348.9650000000001</v>
      </c>
      <c r="J506" s="20">
        <f t="shared" si="139"/>
        <v>10290</v>
      </c>
      <c r="K506" s="20">
        <f t="shared" si="139"/>
        <v>70864.497000000003</v>
      </c>
      <c r="L506" s="20">
        <f t="shared" si="139"/>
        <v>34658.512000000002</v>
      </c>
      <c r="M506" s="20">
        <f t="shared" si="139"/>
        <v>33236</v>
      </c>
      <c r="N506" s="20">
        <f t="shared" si="139"/>
        <v>42974.481200000002</v>
      </c>
      <c r="O506" s="20">
        <f t="shared" si="139"/>
        <v>40826.300000000003</v>
      </c>
      <c r="P506" s="20">
        <f t="shared" si="139"/>
        <v>40826.300000000003</v>
      </c>
      <c r="Q506" s="20">
        <f t="shared" si="139"/>
        <v>40826.300000000003</v>
      </c>
    </row>
    <row r="507" spans="1:17" s="28" customFormat="1" ht="15" x14ac:dyDescent="0.2">
      <c r="A507" s="58"/>
      <c r="B507" s="61"/>
      <c r="C507" s="29" t="s">
        <v>47</v>
      </c>
      <c r="D507" s="60"/>
      <c r="E507" s="21">
        <f t="shared" si="122"/>
        <v>59009.436759999997</v>
      </c>
      <c r="F507" s="20">
        <f t="shared" si="139"/>
        <v>4466.1866</v>
      </c>
      <c r="G507" s="20">
        <f t="shared" si="139"/>
        <v>20384.413700000001</v>
      </c>
      <c r="H507" s="20">
        <f t="shared" si="139"/>
        <v>535.33000000000004</v>
      </c>
      <c r="I507" s="20">
        <f t="shared" si="139"/>
        <v>334.8965</v>
      </c>
      <c r="J507" s="20">
        <f t="shared" si="139"/>
        <v>1029</v>
      </c>
      <c r="K507" s="20">
        <f t="shared" si="139"/>
        <v>7086.4497000000001</v>
      </c>
      <c r="L507" s="20">
        <f t="shared" si="139"/>
        <v>3465.8512000000001</v>
      </c>
      <c r="M507" s="20">
        <f t="shared" si="139"/>
        <v>3323.6</v>
      </c>
      <c r="N507" s="20">
        <f t="shared" si="139"/>
        <v>4774.9423800000004</v>
      </c>
      <c r="O507" s="20">
        <f t="shared" si="139"/>
        <v>4536.2555599999996</v>
      </c>
      <c r="P507" s="20">
        <f t="shared" si="139"/>
        <v>4536.2555599999996</v>
      </c>
      <c r="Q507" s="20">
        <f t="shared" si="139"/>
        <v>4536.2555599999996</v>
      </c>
    </row>
    <row r="508" spans="1:17" s="28" customFormat="1" ht="15" x14ac:dyDescent="0.2">
      <c r="A508" s="59"/>
      <c r="B508" s="62"/>
      <c r="C508" s="29" t="s">
        <v>48</v>
      </c>
      <c r="D508" s="60"/>
      <c r="E508" s="21">
        <f t="shared" si="122"/>
        <v>0</v>
      </c>
      <c r="F508" s="20">
        <f t="shared" si="139"/>
        <v>0</v>
      </c>
      <c r="G508" s="20">
        <f t="shared" si="139"/>
        <v>0</v>
      </c>
      <c r="H508" s="20">
        <f t="shared" si="139"/>
        <v>0</v>
      </c>
      <c r="I508" s="20">
        <f t="shared" si="139"/>
        <v>0</v>
      </c>
      <c r="J508" s="20">
        <f t="shared" si="139"/>
        <v>0</v>
      </c>
      <c r="K508" s="20">
        <f t="shared" si="139"/>
        <v>0</v>
      </c>
      <c r="L508" s="20">
        <f t="shared" si="139"/>
        <v>0</v>
      </c>
      <c r="M508" s="20">
        <f t="shared" si="139"/>
        <v>0</v>
      </c>
      <c r="N508" s="20">
        <f t="shared" si="139"/>
        <v>0</v>
      </c>
      <c r="O508" s="20">
        <f t="shared" si="139"/>
        <v>0</v>
      </c>
      <c r="P508" s="20">
        <f t="shared" si="139"/>
        <v>0</v>
      </c>
      <c r="Q508" s="20">
        <f t="shared" si="139"/>
        <v>0</v>
      </c>
    </row>
    <row r="509" spans="1:17" s="28" customFormat="1" ht="15" customHeight="1" x14ac:dyDescent="0.2">
      <c r="A509" s="57" t="s">
        <v>547</v>
      </c>
      <c r="B509" s="31" t="s">
        <v>209</v>
      </c>
      <c r="C509" s="29" t="s">
        <v>44</v>
      </c>
      <c r="D509" s="60"/>
      <c r="E509" s="21">
        <f t="shared" si="122"/>
        <v>4720</v>
      </c>
      <c r="F509" s="21">
        <f t="shared" ref="F509:Q509" si="140">SUM(F510:F513)</f>
        <v>4720</v>
      </c>
      <c r="G509" s="21">
        <f t="shared" si="140"/>
        <v>0</v>
      </c>
      <c r="H509" s="21">
        <f t="shared" si="140"/>
        <v>0</v>
      </c>
      <c r="I509" s="21">
        <f t="shared" si="140"/>
        <v>0</v>
      </c>
      <c r="J509" s="21">
        <f t="shared" si="140"/>
        <v>0</v>
      </c>
      <c r="K509" s="21">
        <f t="shared" si="140"/>
        <v>0</v>
      </c>
      <c r="L509" s="21">
        <f t="shared" si="140"/>
        <v>0</v>
      </c>
      <c r="M509" s="21">
        <f t="shared" si="140"/>
        <v>0</v>
      </c>
      <c r="N509" s="21">
        <f t="shared" si="140"/>
        <v>0</v>
      </c>
      <c r="O509" s="21">
        <f t="shared" si="140"/>
        <v>0</v>
      </c>
      <c r="P509" s="21">
        <f t="shared" si="140"/>
        <v>0</v>
      </c>
      <c r="Q509" s="21">
        <f t="shared" si="140"/>
        <v>0</v>
      </c>
    </row>
    <row r="510" spans="1:17" s="30" customFormat="1" ht="21.75" customHeight="1" x14ac:dyDescent="0.2">
      <c r="A510" s="58"/>
      <c r="B510" s="61" t="s">
        <v>210</v>
      </c>
      <c r="C510" s="29" t="s">
        <v>45</v>
      </c>
      <c r="D510" s="60"/>
      <c r="E510" s="21">
        <f t="shared" si="122"/>
        <v>0</v>
      </c>
      <c r="F510" s="20">
        <v>0</v>
      </c>
      <c r="G510" s="20">
        <v>0</v>
      </c>
      <c r="H510" s="20">
        <v>0</v>
      </c>
      <c r="I510" s="20">
        <v>0</v>
      </c>
      <c r="J510" s="20">
        <v>0</v>
      </c>
      <c r="K510" s="20">
        <v>0</v>
      </c>
      <c r="L510" s="20">
        <v>0</v>
      </c>
      <c r="M510" s="20">
        <v>0</v>
      </c>
      <c r="N510" s="20">
        <v>0</v>
      </c>
      <c r="O510" s="20">
        <v>0</v>
      </c>
      <c r="P510" s="20">
        <v>0</v>
      </c>
      <c r="Q510" s="20">
        <v>0</v>
      </c>
    </row>
    <row r="511" spans="1:17" s="30" customFormat="1" ht="19.5" customHeight="1" x14ac:dyDescent="0.2">
      <c r="A511" s="58"/>
      <c r="B511" s="61"/>
      <c r="C511" s="29" t="s">
        <v>46</v>
      </c>
      <c r="D511" s="60"/>
      <c r="E511" s="21">
        <f t="shared" si="122"/>
        <v>2360</v>
      </c>
      <c r="F511" s="20">
        <v>2360</v>
      </c>
      <c r="G511" s="20">
        <v>0</v>
      </c>
      <c r="H511" s="20">
        <v>0</v>
      </c>
      <c r="I511" s="20">
        <v>0</v>
      </c>
      <c r="J511" s="20">
        <v>0</v>
      </c>
      <c r="K511" s="20">
        <v>0</v>
      </c>
      <c r="L511" s="20">
        <v>0</v>
      </c>
      <c r="M511" s="20">
        <v>0</v>
      </c>
      <c r="N511" s="20">
        <v>0</v>
      </c>
      <c r="O511" s="20">
        <v>0</v>
      </c>
      <c r="P511" s="20">
        <v>0</v>
      </c>
      <c r="Q511" s="20">
        <v>0</v>
      </c>
    </row>
    <row r="512" spans="1:17" s="30" customFormat="1" ht="19.5" customHeight="1" x14ac:dyDescent="0.2">
      <c r="A512" s="58"/>
      <c r="B512" s="61"/>
      <c r="C512" s="29" t="s">
        <v>47</v>
      </c>
      <c r="D512" s="60"/>
      <c r="E512" s="21">
        <f t="shared" si="122"/>
        <v>2360</v>
      </c>
      <c r="F512" s="20">
        <v>2360</v>
      </c>
      <c r="G512" s="20">
        <v>0</v>
      </c>
      <c r="H512" s="20">
        <v>0</v>
      </c>
      <c r="I512" s="20">
        <v>0</v>
      </c>
      <c r="J512" s="20">
        <v>0</v>
      </c>
      <c r="K512" s="20">
        <v>0</v>
      </c>
      <c r="L512" s="20">
        <v>0</v>
      </c>
      <c r="M512" s="20">
        <v>0</v>
      </c>
      <c r="N512" s="20">
        <v>0</v>
      </c>
      <c r="O512" s="20">
        <v>0</v>
      </c>
      <c r="P512" s="20">
        <v>0</v>
      </c>
      <c r="Q512" s="20">
        <v>0</v>
      </c>
    </row>
    <row r="513" spans="1:17" s="30" customFormat="1" ht="21" customHeight="1" x14ac:dyDescent="0.2">
      <c r="A513" s="59"/>
      <c r="B513" s="62"/>
      <c r="C513" s="29" t="s">
        <v>48</v>
      </c>
      <c r="D513" s="60"/>
      <c r="E513" s="21">
        <f t="shared" si="122"/>
        <v>0</v>
      </c>
      <c r="F513" s="20">
        <v>0</v>
      </c>
      <c r="G513" s="20">
        <v>0</v>
      </c>
      <c r="H513" s="20">
        <v>0</v>
      </c>
      <c r="I513" s="20">
        <v>0</v>
      </c>
      <c r="J513" s="20">
        <v>0</v>
      </c>
      <c r="K513" s="20">
        <v>0</v>
      </c>
      <c r="L513" s="20">
        <v>0</v>
      </c>
      <c r="M513" s="20">
        <v>0</v>
      </c>
      <c r="N513" s="20">
        <v>0</v>
      </c>
      <c r="O513" s="20">
        <v>0</v>
      </c>
      <c r="P513" s="20">
        <v>0</v>
      </c>
      <c r="Q513" s="20">
        <v>0</v>
      </c>
    </row>
    <row r="514" spans="1:17" s="28" customFormat="1" ht="15" customHeight="1" x14ac:dyDescent="0.2">
      <c r="A514" s="57" t="s">
        <v>548</v>
      </c>
      <c r="B514" s="31" t="s">
        <v>211</v>
      </c>
      <c r="C514" s="29" t="s">
        <v>44</v>
      </c>
      <c r="D514" s="60"/>
      <c r="E514" s="21">
        <f t="shared" si="122"/>
        <v>276450</v>
      </c>
      <c r="F514" s="21">
        <f t="shared" ref="F514:Q514" si="141">SUM(F515:F518)</f>
        <v>21450</v>
      </c>
      <c r="G514" s="21">
        <f t="shared" si="141"/>
        <v>200000</v>
      </c>
      <c r="H514" s="21">
        <f t="shared" si="141"/>
        <v>0</v>
      </c>
      <c r="I514" s="21">
        <f t="shared" si="141"/>
        <v>0</v>
      </c>
      <c r="J514" s="21">
        <f t="shared" si="141"/>
        <v>0</v>
      </c>
      <c r="K514" s="21">
        <f t="shared" si="141"/>
        <v>55000</v>
      </c>
      <c r="L514" s="21">
        <f t="shared" si="141"/>
        <v>0</v>
      </c>
      <c r="M514" s="21">
        <f t="shared" si="141"/>
        <v>0</v>
      </c>
      <c r="N514" s="21">
        <f t="shared" si="141"/>
        <v>0</v>
      </c>
      <c r="O514" s="21">
        <f t="shared" si="141"/>
        <v>0</v>
      </c>
      <c r="P514" s="21">
        <f t="shared" si="141"/>
        <v>0</v>
      </c>
      <c r="Q514" s="21">
        <f t="shared" si="141"/>
        <v>0</v>
      </c>
    </row>
    <row r="515" spans="1:17" s="30" customFormat="1" ht="15" customHeight="1" x14ac:dyDescent="0.2">
      <c r="A515" s="58"/>
      <c r="B515" s="61" t="s">
        <v>212</v>
      </c>
      <c r="C515" s="29" t="s">
        <v>45</v>
      </c>
      <c r="D515" s="60"/>
      <c r="E515" s="21">
        <f t="shared" si="122"/>
        <v>0</v>
      </c>
      <c r="F515" s="20">
        <v>0</v>
      </c>
      <c r="G515" s="20">
        <v>0</v>
      </c>
      <c r="H515" s="20">
        <v>0</v>
      </c>
      <c r="I515" s="20">
        <v>0</v>
      </c>
      <c r="J515" s="20">
        <v>0</v>
      </c>
      <c r="K515" s="20">
        <v>0</v>
      </c>
      <c r="L515" s="20">
        <v>0</v>
      </c>
      <c r="M515" s="20">
        <v>0</v>
      </c>
      <c r="N515" s="20">
        <v>0</v>
      </c>
      <c r="O515" s="20">
        <v>0</v>
      </c>
      <c r="P515" s="20">
        <v>0</v>
      </c>
      <c r="Q515" s="20">
        <v>0</v>
      </c>
    </row>
    <row r="516" spans="1:17" s="30" customFormat="1" ht="15" customHeight="1" x14ac:dyDescent="0.2">
      <c r="A516" s="58"/>
      <c r="B516" s="61"/>
      <c r="C516" s="29" t="s">
        <v>46</v>
      </c>
      <c r="D516" s="60"/>
      <c r="E516" s="21">
        <f t="shared" si="122"/>
        <v>249500</v>
      </c>
      <c r="F516" s="20">
        <v>19500</v>
      </c>
      <c r="G516" s="20">
        <v>180000</v>
      </c>
      <c r="H516" s="20">
        <v>0</v>
      </c>
      <c r="I516" s="20">
        <v>0</v>
      </c>
      <c r="J516" s="20">
        <v>0</v>
      </c>
      <c r="K516" s="20">
        <v>50000</v>
      </c>
      <c r="L516" s="20">
        <v>0</v>
      </c>
      <c r="M516" s="20">
        <v>0</v>
      </c>
      <c r="N516" s="20">
        <v>0</v>
      </c>
      <c r="O516" s="20">
        <v>0</v>
      </c>
      <c r="P516" s="20">
        <v>0</v>
      </c>
      <c r="Q516" s="20">
        <v>0</v>
      </c>
    </row>
    <row r="517" spans="1:17" s="30" customFormat="1" ht="15" customHeight="1" x14ac:dyDescent="0.2">
      <c r="A517" s="58"/>
      <c r="B517" s="61"/>
      <c r="C517" s="29" t="s">
        <v>47</v>
      </c>
      <c r="D517" s="60"/>
      <c r="E517" s="21">
        <f t="shared" si="122"/>
        <v>26950</v>
      </c>
      <c r="F517" s="20">
        <f>F516*0.1</f>
        <v>1950</v>
      </c>
      <c r="G517" s="20">
        <v>20000</v>
      </c>
      <c r="H517" s="20">
        <v>0</v>
      </c>
      <c r="I517" s="20">
        <v>0</v>
      </c>
      <c r="J517" s="20">
        <v>0</v>
      </c>
      <c r="K517" s="20">
        <f>K516*0.1</f>
        <v>5000</v>
      </c>
      <c r="L517" s="20">
        <f>L516*0.1</f>
        <v>0</v>
      </c>
      <c r="M517" s="20">
        <v>0</v>
      </c>
      <c r="N517" s="20">
        <v>0</v>
      </c>
      <c r="O517" s="20">
        <v>0</v>
      </c>
      <c r="P517" s="20">
        <v>0</v>
      </c>
      <c r="Q517" s="20">
        <v>0</v>
      </c>
    </row>
    <row r="518" spans="1:17" s="30" customFormat="1" ht="15" customHeight="1" x14ac:dyDescent="0.2">
      <c r="A518" s="59"/>
      <c r="B518" s="62"/>
      <c r="C518" s="29" t="s">
        <v>48</v>
      </c>
      <c r="D518" s="60"/>
      <c r="E518" s="21">
        <f t="shared" si="122"/>
        <v>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20">
        <v>0</v>
      </c>
      <c r="M518" s="20">
        <v>0</v>
      </c>
      <c r="N518" s="20">
        <v>0</v>
      </c>
      <c r="O518" s="20">
        <v>0</v>
      </c>
      <c r="P518" s="20">
        <v>0</v>
      </c>
      <c r="Q518" s="20">
        <v>0</v>
      </c>
    </row>
    <row r="519" spans="1:17" s="28" customFormat="1" ht="15" customHeight="1" x14ac:dyDescent="0.2">
      <c r="A519" s="57" t="s">
        <v>549</v>
      </c>
      <c r="B519" s="31" t="s">
        <v>213</v>
      </c>
      <c r="C519" s="29" t="s">
        <v>44</v>
      </c>
      <c r="D519" s="60"/>
      <c r="E519" s="21">
        <f t="shared" si="122"/>
        <v>162295.48037999999</v>
      </c>
      <c r="F519" s="21">
        <f t="shared" ref="F519:Q519" si="142">SUM(F520:F523)</f>
        <v>1718.0526</v>
      </c>
      <c r="G519" s="21">
        <f t="shared" si="142"/>
        <v>4228.5506999999998</v>
      </c>
      <c r="H519" s="21">
        <f t="shared" si="142"/>
        <v>4524.63</v>
      </c>
      <c r="I519" s="21">
        <f t="shared" si="142"/>
        <v>2220.8615</v>
      </c>
      <c r="J519" s="21">
        <f t="shared" si="142"/>
        <v>6336</v>
      </c>
      <c r="K519" s="21">
        <f t="shared" si="142"/>
        <v>13490.9467</v>
      </c>
      <c r="L519" s="21">
        <f t="shared" si="142"/>
        <v>20933.55</v>
      </c>
      <c r="M519" s="21">
        <f t="shared" si="142"/>
        <v>19954</v>
      </c>
      <c r="N519" s="21">
        <f t="shared" si="142"/>
        <v>22222.22222</v>
      </c>
      <c r="O519" s="21">
        <f t="shared" si="142"/>
        <v>22222.22222</v>
      </c>
      <c r="P519" s="21">
        <f t="shared" si="142"/>
        <v>22222.22222</v>
      </c>
      <c r="Q519" s="21">
        <f t="shared" si="142"/>
        <v>22222.22222</v>
      </c>
    </row>
    <row r="520" spans="1:17" s="30" customFormat="1" ht="15" customHeight="1" x14ac:dyDescent="0.2">
      <c r="A520" s="58"/>
      <c r="B520" s="61" t="s">
        <v>214</v>
      </c>
      <c r="C520" s="29" t="s">
        <v>45</v>
      </c>
      <c r="D520" s="60"/>
      <c r="E520" s="21">
        <f t="shared" si="122"/>
        <v>0</v>
      </c>
      <c r="F520" s="20">
        <v>0</v>
      </c>
      <c r="G520" s="20">
        <v>0</v>
      </c>
      <c r="H520" s="20">
        <v>0</v>
      </c>
      <c r="I520" s="20">
        <v>0</v>
      </c>
      <c r="J520" s="20">
        <v>0</v>
      </c>
      <c r="K520" s="20">
        <v>0</v>
      </c>
      <c r="L520" s="20">
        <v>0</v>
      </c>
      <c r="M520" s="20">
        <v>0</v>
      </c>
      <c r="N520" s="20">
        <v>0</v>
      </c>
      <c r="O520" s="20">
        <v>0</v>
      </c>
      <c r="P520" s="20">
        <v>0</v>
      </c>
      <c r="Q520" s="20">
        <v>0</v>
      </c>
    </row>
    <row r="521" spans="1:17" s="30" customFormat="1" ht="15" customHeight="1" x14ac:dyDescent="0.2">
      <c r="A521" s="58"/>
      <c r="B521" s="61"/>
      <c r="C521" s="29" t="s">
        <v>46</v>
      </c>
      <c r="D521" s="60"/>
      <c r="E521" s="21">
        <f t="shared" si="122"/>
        <v>146733.26500000001</v>
      </c>
      <c r="F521" s="20">
        <v>1561.866</v>
      </c>
      <c r="G521" s="20">
        <v>3844.1370000000002</v>
      </c>
      <c r="H521" s="20">
        <v>4113.3</v>
      </c>
      <c r="I521" s="20">
        <v>2018.9649999999999</v>
      </c>
      <c r="J521" s="20">
        <v>5760</v>
      </c>
      <c r="K521" s="20">
        <v>12264.496999999999</v>
      </c>
      <c r="L521" s="20">
        <v>19030.5</v>
      </c>
      <c r="M521" s="20">
        <v>18140</v>
      </c>
      <c r="N521" s="20">
        <v>20000</v>
      </c>
      <c r="O521" s="20">
        <v>20000</v>
      </c>
      <c r="P521" s="20">
        <v>20000</v>
      </c>
      <c r="Q521" s="20">
        <v>20000</v>
      </c>
    </row>
    <row r="522" spans="1:17" s="30" customFormat="1" ht="15" customHeight="1" x14ac:dyDescent="0.2">
      <c r="A522" s="58"/>
      <c r="B522" s="61"/>
      <c r="C522" s="29" t="s">
        <v>47</v>
      </c>
      <c r="D522" s="60"/>
      <c r="E522" s="21">
        <f t="shared" si="122"/>
        <v>15562.21538</v>
      </c>
      <c r="F522" s="20">
        <f t="shared" ref="F522:M522" si="143">F521*0.1</f>
        <v>156.1866</v>
      </c>
      <c r="G522" s="20">
        <f t="shared" si="143"/>
        <v>384.41370000000001</v>
      </c>
      <c r="H522" s="20">
        <f t="shared" si="143"/>
        <v>411.33</v>
      </c>
      <c r="I522" s="20">
        <f t="shared" si="143"/>
        <v>201.8965</v>
      </c>
      <c r="J522" s="20">
        <f t="shared" si="143"/>
        <v>576</v>
      </c>
      <c r="K522" s="20">
        <f t="shared" si="143"/>
        <v>1226.4496999999999</v>
      </c>
      <c r="L522" s="20">
        <f t="shared" si="143"/>
        <v>1903.05</v>
      </c>
      <c r="M522" s="20">
        <f t="shared" si="143"/>
        <v>1814</v>
      </c>
      <c r="N522" s="20">
        <f>N521/0.9*0.1</f>
        <v>2222.2222200000001</v>
      </c>
      <c r="O522" s="20">
        <f>O521/0.9*0.1</f>
        <v>2222.2222200000001</v>
      </c>
      <c r="P522" s="20">
        <f>P521/0.9*0.1</f>
        <v>2222.2222200000001</v>
      </c>
      <c r="Q522" s="20">
        <f>Q521/0.9*0.1</f>
        <v>2222.2222200000001</v>
      </c>
    </row>
    <row r="523" spans="1:17" s="30" customFormat="1" ht="15" customHeight="1" x14ac:dyDescent="0.2">
      <c r="A523" s="59"/>
      <c r="B523" s="62"/>
      <c r="C523" s="29" t="s">
        <v>48</v>
      </c>
      <c r="D523" s="60"/>
      <c r="E523" s="21">
        <f t="shared" si="122"/>
        <v>0</v>
      </c>
      <c r="F523" s="20">
        <v>0</v>
      </c>
      <c r="G523" s="20">
        <v>0</v>
      </c>
      <c r="H523" s="20">
        <v>0</v>
      </c>
      <c r="I523" s="20">
        <v>0</v>
      </c>
      <c r="J523" s="20">
        <v>0</v>
      </c>
      <c r="K523" s="20">
        <v>0</v>
      </c>
      <c r="L523" s="20">
        <v>0</v>
      </c>
      <c r="M523" s="20">
        <v>0</v>
      </c>
      <c r="N523" s="20">
        <v>0</v>
      </c>
      <c r="O523" s="20">
        <v>0</v>
      </c>
      <c r="P523" s="20">
        <v>0</v>
      </c>
      <c r="Q523" s="20">
        <v>0</v>
      </c>
    </row>
    <row r="524" spans="1:17" s="30" customFormat="1" ht="15" customHeight="1" x14ac:dyDescent="0.2">
      <c r="A524" s="57" t="s">
        <v>550</v>
      </c>
      <c r="B524" s="31" t="s">
        <v>215</v>
      </c>
      <c r="C524" s="29" t="s">
        <v>44</v>
      </c>
      <c r="D524" s="60"/>
      <c r="E524" s="21">
        <f t="shared" si="122"/>
        <v>16901.111120000001</v>
      </c>
      <c r="F524" s="21">
        <f t="shared" ref="F524:Q524" si="144">SUM(F525:F528)</f>
        <v>0</v>
      </c>
      <c r="G524" s="21">
        <f t="shared" si="144"/>
        <v>0</v>
      </c>
      <c r="H524" s="21">
        <f t="shared" si="144"/>
        <v>1364</v>
      </c>
      <c r="I524" s="21">
        <f t="shared" si="144"/>
        <v>1463</v>
      </c>
      <c r="J524" s="21">
        <f t="shared" si="144"/>
        <v>1683</v>
      </c>
      <c r="K524" s="21">
        <f t="shared" si="144"/>
        <v>1760</v>
      </c>
      <c r="L524" s="21">
        <f t="shared" si="144"/>
        <v>1760</v>
      </c>
      <c r="M524" s="21">
        <f t="shared" si="144"/>
        <v>1760</v>
      </c>
      <c r="N524" s="21">
        <f t="shared" si="144"/>
        <v>1777.7777799999999</v>
      </c>
      <c r="O524" s="21">
        <f t="shared" si="144"/>
        <v>1777.7777799999999</v>
      </c>
      <c r="P524" s="21">
        <f t="shared" si="144"/>
        <v>1777.7777799999999</v>
      </c>
      <c r="Q524" s="21">
        <f t="shared" si="144"/>
        <v>1777.7777799999999</v>
      </c>
    </row>
    <row r="525" spans="1:17" s="30" customFormat="1" ht="15" customHeight="1" x14ac:dyDescent="0.2">
      <c r="A525" s="58"/>
      <c r="B525" s="61" t="s">
        <v>216</v>
      </c>
      <c r="C525" s="29" t="s">
        <v>45</v>
      </c>
      <c r="D525" s="60"/>
      <c r="E525" s="21">
        <f t="shared" si="122"/>
        <v>0</v>
      </c>
      <c r="F525" s="20">
        <v>0</v>
      </c>
      <c r="G525" s="20">
        <v>0</v>
      </c>
      <c r="H525" s="20">
        <v>0</v>
      </c>
      <c r="I525" s="20">
        <v>0</v>
      </c>
      <c r="J525" s="20">
        <v>0</v>
      </c>
      <c r="K525" s="20">
        <v>0</v>
      </c>
      <c r="L525" s="20">
        <v>0</v>
      </c>
      <c r="M525" s="20">
        <v>0</v>
      </c>
      <c r="N525" s="20">
        <v>0</v>
      </c>
      <c r="O525" s="20">
        <v>0</v>
      </c>
      <c r="P525" s="20">
        <v>0</v>
      </c>
      <c r="Q525" s="20">
        <v>0</v>
      </c>
    </row>
    <row r="526" spans="1:17" s="30" customFormat="1" ht="15" customHeight="1" x14ac:dyDescent="0.2">
      <c r="A526" s="58"/>
      <c r="B526" s="61"/>
      <c r="C526" s="29" t="s">
        <v>46</v>
      </c>
      <c r="D526" s="60"/>
      <c r="E526" s="21">
        <f t="shared" si="122"/>
        <v>15300</v>
      </c>
      <c r="F526" s="20">
        <v>0</v>
      </c>
      <c r="G526" s="20">
        <v>0</v>
      </c>
      <c r="H526" s="20">
        <v>1240</v>
      </c>
      <c r="I526" s="20">
        <v>1330</v>
      </c>
      <c r="J526" s="20">
        <v>1530</v>
      </c>
      <c r="K526" s="20">
        <v>1600</v>
      </c>
      <c r="L526" s="20">
        <v>1600</v>
      </c>
      <c r="M526" s="20">
        <v>1600</v>
      </c>
      <c r="N526" s="20">
        <v>1600</v>
      </c>
      <c r="O526" s="20">
        <v>1600</v>
      </c>
      <c r="P526" s="20">
        <v>1600</v>
      </c>
      <c r="Q526" s="20">
        <v>1600</v>
      </c>
    </row>
    <row r="527" spans="1:17" s="30" customFormat="1" ht="15" customHeight="1" x14ac:dyDescent="0.2">
      <c r="A527" s="58"/>
      <c r="B527" s="61"/>
      <c r="C527" s="29" t="s">
        <v>47</v>
      </c>
      <c r="D527" s="60"/>
      <c r="E527" s="21">
        <f t="shared" ref="E527:E630" si="145">SUM(F527:Q527)</f>
        <v>1601.11112</v>
      </c>
      <c r="F527" s="20">
        <f t="shared" ref="F527:M527" si="146">F526*0.1</f>
        <v>0</v>
      </c>
      <c r="G527" s="20">
        <f t="shared" si="146"/>
        <v>0</v>
      </c>
      <c r="H527" s="20">
        <f t="shared" si="146"/>
        <v>124</v>
      </c>
      <c r="I527" s="20">
        <f t="shared" si="146"/>
        <v>133</v>
      </c>
      <c r="J527" s="20">
        <f t="shared" si="146"/>
        <v>153</v>
      </c>
      <c r="K527" s="20">
        <f t="shared" si="146"/>
        <v>160</v>
      </c>
      <c r="L527" s="20">
        <f t="shared" si="146"/>
        <v>160</v>
      </c>
      <c r="M527" s="20">
        <f t="shared" si="146"/>
        <v>160</v>
      </c>
      <c r="N527" s="20">
        <f>N526/0.9*0.1</f>
        <v>177.77778000000001</v>
      </c>
      <c r="O527" s="20">
        <f>O526/0.9*0.1</f>
        <v>177.77778000000001</v>
      </c>
      <c r="P527" s="20">
        <f>P526/0.9*0.1</f>
        <v>177.77778000000001</v>
      </c>
      <c r="Q527" s="20">
        <f>Q526/0.9*0.1</f>
        <v>177.77778000000001</v>
      </c>
    </row>
    <row r="528" spans="1:17" s="30" customFormat="1" ht="15" customHeight="1" x14ac:dyDescent="0.2">
      <c r="A528" s="59"/>
      <c r="B528" s="62"/>
      <c r="C528" s="29" t="s">
        <v>48</v>
      </c>
      <c r="D528" s="60"/>
      <c r="E528" s="21">
        <f t="shared" si="145"/>
        <v>0</v>
      </c>
      <c r="F528" s="20">
        <v>0</v>
      </c>
      <c r="G528" s="20">
        <v>0</v>
      </c>
      <c r="H528" s="20">
        <v>0</v>
      </c>
      <c r="I528" s="20">
        <v>0</v>
      </c>
      <c r="J528" s="20">
        <v>0</v>
      </c>
      <c r="K528" s="20">
        <v>0</v>
      </c>
      <c r="L528" s="20">
        <v>0</v>
      </c>
      <c r="M528" s="20">
        <v>0</v>
      </c>
      <c r="N528" s="20">
        <v>0</v>
      </c>
      <c r="O528" s="20">
        <v>0</v>
      </c>
      <c r="P528" s="20">
        <v>0</v>
      </c>
      <c r="Q528" s="20">
        <v>0</v>
      </c>
    </row>
    <row r="529" spans="1:17" s="30" customFormat="1" ht="15" customHeight="1" x14ac:dyDescent="0.2">
      <c r="A529" s="57" t="s">
        <v>551</v>
      </c>
      <c r="B529" s="31" t="s">
        <v>217</v>
      </c>
      <c r="C529" s="29" t="s">
        <v>44</v>
      </c>
      <c r="D529" s="60"/>
      <c r="E529" s="21">
        <f t="shared" si="145"/>
        <v>48755.666680000002</v>
      </c>
      <c r="F529" s="21">
        <f t="shared" ref="F529:Q529" si="147">SUM(F530:F533)</f>
        <v>0</v>
      </c>
      <c r="G529" s="21">
        <f t="shared" si="147"/>
        <v>0</v>
      </c>
      <c r="H529" s="21">
        <f t="shared" si="147"/>
        <v>0</v>
      </c>
      <c r="I529" s="21">
        <f t="shared" si="147"/>
        <v>0</v>
      </c>
      <c r="J529" s="21">
        <f t="shared" si="147"/>
        <v>3300</v>
      </c>
      <c r="K529" s="21">
        <f t="shared" si="147"/>
        <v>3300</v>
      </c>
      <c r="L529" s="21">
        <f t="shared" si="147"/>
        <v>7568</v>
      </c>
      <c r="M529" s="21">
        <f t="shared" si="147"/>
        <v>5500</v>
      </c>
      <c r="N529" s="21">
        <f t="shared" si="147"/>
        <v>6666.6666699999996</v>
      </c>
      <c r="O529" s="21">
        <f t="shared" si="147"/>
        <v>7473.6666699999996</v>
      </c>
      <c r="P529" s="21">
        <f t="shared" si="147"/>
        <v>7473.6666699999996</v>
      </c>
      <c r="Q529" s="21">
        <f t="shared" si="147"/>
        <v>7473.6666699999996</v>
      </c>
    </row>
    <row r="530" spans="1:17" s="30" customFormat="1" ht="15" customHeight="1" x14ac:dyDescent="0.2">
      <c r="A530" s="58"/>
      <c r="B530" s="61" t="s">
        <v>218</v>
      </c>
      <c r="C530" s="29" t="s">
        <v>45</v>
      </c>
      <c r="D530" s="60"/>
      <c r="E530" s="21">
        <f t="shared" si="145"/>
        <v>0</v>
      </c>
      <c r="F530" s="20">
        <v>0</v>
      </c>
      <c r="G530" s="20">
        <v>0</v>
      </c>
      <c r="H530" s="20">
        <v>0</v>
      </c>
      <c r="I530" s="20">
        <v>0</v>
      </c>
      <c r="J530" s="20">
        <v>0</v>
      </c>
      <c r="K530" s="20">
        <v>0</v>
      </c>
      <c r="L530" s="20">
        <v>0</v>
      </c>
      <c r="M530" s="20">
        <v>0</v>
      </c>
      <c r="N530" s="20">
        <v>0</v>
      </c>
      <c r="O530" s="20">
        <v>0</v>
      </c>
      <c r="P530" s="20">
        <v>0</v>
      </c>
      <c r="Q530" s="20">
        <v>0</v>
      </c>
    </row>
    <row r="531" spans="1:17" s="30" customFormat="1" ht="15" customHeight="1" x14ac:dyDescent="0.2">
      <c r="A531" s="58"/>
      <c r="B531" s="61"/>
      <c r="C531" s="29" t="s">
        <v>46</v>
      </c>
      <c r="D531" s="60"/>
      <c r="E531" s="21">
        <f t="shared" si="145"/>
        <v>44058.9</v>
      </c>
      <c r="F531" s="20">
        <v>0</v>
      </c>
      <c r="G531" s="20">
        <v>0</v>
      </c>
      <c r="H531" s="20">
        <v>0</v>
      </c>
      <c r="I531" s="20">
        <v>0</v>
      </c>
      <c r="J531" s="20">
        <v>3000</v>
      </c>
      <c r="K531" s="20">
        <v>3000</v>
      </c>
      <c r="L531" s="20">
        <v>6880</v>
      </c>
      <c r="M531" s="20">
        <v>5000</v>
      </c>
      <c r="N531" s="20">
        <v>6000</v>
      </c>
      <c r="O531" s="20">
        <v>6726.3</v>
      </c>
      <c r="P531" s="20">
        <v>6726.3</v>
      </c>
      <c r="Q531" s="20">
        <v>6726.3</v>
      </c>
    </row>
    <row r="532" spans="1:17" s="30" customFormat="1" ht="15" customHeight="1" x14ac:dyDescent="0.2">
      <c r="A532" s="58"/>
      <c r="B532" s="61"/>
      <c r="C532" s="29" t="s">
        <v>47</v>
      </c>
      <c r="D532" s="60"/>
      <c r="E532" s="21">
        <f t="shared" si="145"/>
        <v>4696.7666799999997</v>
      </c>
      <c r="F532" s="20">
        <f t="shared" ref="F532:M532" si="148">F531*0.1</f>
        <v>0</v>
      </c>
      <c r="G532" s="20">
        <f t="shared" si="148"/>
        <v>0</v>
      </c>
      <c r="H532" s="20">
        <f t="shared" si="148"/>
        <v>0</v>
      </c>
      <c r="I532" s="20">
        <f t="shared" si="148"/>
        <v>0</v>
      </c>
      <c r="J532" s="20">
        <f t="shared" si="148"/>
        <v>300</v>
      </c>
      <c r="K532" s="20">
        <f t="shared" si="148"/>
        <v>300</v>
      </c>
      <c r="L532" s="20">
        <f t="shared" si="148"/>
        <v>688</v>
      </c>
      <c r="M532" s="20">
        <f t="shared" si="148"/>
        <v>500</v>
      </c>
      <c r="N532" s="20">
        <f>N531/0.9*0.1</f>
        <v>666.66666999999995</v>
      </c>
      <c r="O532" s="20">
        <f>O531/0.9*0.1</f>
        <v>747.36667</v>
      </c>
      <c r="P532" s="20">
        <f>P531/0.9*0.1</f>
        <v>747.36667</v>
      </c>
      <c r="Q532" s="20">
        <f>Q531/0.9*0.1</f>
        <v>747.36667</v>
      </c>
    </row>
    <row r="533" spans="1:17" s="30" customFormat="1" ht="15" customHeight="1" x14ac:dyDescent="0.2">
      <c r="A533" s="59"/>
      <c r="B533" s="62"/>
      <c r="C533" s="29" t="s">
        <v>48</v>
      </c>
      <c r="D533" s="60"/>
      <c r="E533" s="21">
        <f t="shared" si="145"/>
        <v>0</v>
      </c>
      <c r="F533" s="20">
        <v>0</v>
      </c>
      <c r="G533" s="20">
        <v>0</v>
      </c>
      <c r="H533" s="20">
        <v>0</v>
      </c>
      <c r="I533" s="20">
        <v>0</v>
      </c>
      <c r="J533" s="20">
        <v>0</v>
      </c>
      <c r="K533" s="20">
        <v>0</v>
      </c>
      <c r="L533" s="20">
        <v>0</v>
      </c>
      <c r="M533" s="20">
        <v>0</v>
      </c>
      <c r="N533" s="20">
        <v>0</v>
      </c>
      <c r="O533" s="20">
        <v>0</v>
      </c>
      <c r="P533" s="20">
        <v>0</v>
      </c>
      <c r="Q533" s="20">
        <v>0</v>
      </c>
    </row>
    <row r="534" spans="1:17" s="30" customFormat="1" ht="15" customHeight="1" x14ac:dyDescent="0.2">
      <c r="A534" s="57" t="s">
        <v>552</v>
      </c>
      <c r="B534" s="31" t="s">
        <v>219</v>
      </c>
      <c r="C534" s="29" t="s">
        <v>44</v>
      </c>
      <c r="D534" s="60"/>
      <c r="E534" s="21">
        <f t="shared" si="145"/>
        <v>45377.777779999997</v>
      </c>
      <c r="F534" s="21">
        <f t="shared" ref="F534:Q534" si="149">SUM(F535:F538)</f>
        <v>0</v>
      </c>
      <c r="G534" s="21">
        <f t="shared" si="149"/>
        <v>0</v>
      </c>
      <c r="H534" s="21">
        <f t="shared" si="149"/>
        <v>0</v>
      </c>
      <c r="I534" s="21">
        <f t="shared" si="149"/>
        <v>0</v>
      </c>
      <c r="J534" s="21">
        <f t="shared" si="149"/>
        <v>0</v>
      </c>
      <c r="K534" s="21">
        <f t="shared" si="149"/>
        <v>4400</v>
      </c>
      <c r="L534" s="21">
        <f t="shared" si="149"/>
        <v>4400</v>
      </c>
      <c r="M534" s="21">
        <f t="shared" si="149"/>
        <v>8800</v>
      </c>
      <c r="N534" s="21">
        <f t="shared" si="149"/>
        <v>4444.4444400000002</v>
      </c>
      <c r="O534" s="21">
        <f t="shared" si="149"/>
        <v>7777.7777800000003</v>
      </c>
      <c r="P534" s="21">
        <f t="shared" si="149"/>
        <v>7777.7777800000003</v>
      </c>
      <c r="Q534" s="21">
        <f t="shared" si="149"/>
        <v>7777.7777800000003</v>
      </c>
    </row>
    <row r="535" spans="1:17" s="30" customFormat="1" ht="15" customHeight="1" x14ac:dyDescent="0.2">
      <c r="A535" s="58"/>
      <c r="B535" s="61" t="s">
        <v>220</v>
      </c>
      <c r="C535" s="29" t="s">
        <v>45</v>
      </c>
      <c r="D535" s="60"/>
      <c r="E535" s="21">
        <f t="shared" si="145"/>
        <v>0</v>
      </c>
      <c r="F535" s="20">
        <v>0</v>
      </c>
      <c r="G535" s="20">
        <v>0</v>
      </c>
      <c r="H535" s="20">
        <v>0</v>
      </c>
      <c r="I535" s="20">
        <v>0</v>
      </c>
      <c r="J535" s="20">
        <v>0</v>
      </c>
      <c r="K535" s="20">
        <v>0</v>
      </c>
      <c r="L535" s="20">
        <v>0</v>
      </c>
      <c r="M535" s="20">
        <v>0</v>
      </c>
      <c r="N535" s="20">
        <v>0</v>
      </c>
      <c r="O535" s="20">
        <v>0</v>
      </c>
      <c r="P535" s="20">
        <v>0</v>
      </c>
      <c r="Q535" s="20">
        <v>0</v>
      </c>
    </row>
    <row r="536" spans="1:17" s="30" customFormat="1" ht="15" customHeight="1" x14ac:dyDescent="0.2">
      <c r="A536" s="58"/>
      <c r="B536" s="61"/>
      <c r="C536" s="29" t="s">
        <v>46</v>
      </c>
      <c r="D536" s="60"/>
      <c r="E536" s="21">
        <f t="shared" si="145"/>
        <v>41000</v>
      </c>
      <c r="F536" s="20">
        <v>0</v>
      </c>
      <c r="G536" s="20">
        <v>0</v>
      </c>
      <c r="H536" s="20">
        <v>0</v>
      </c>
      <c r="I536" s="20">
        <v>0</v>
      </c>
      <c r="J536" s="20">
        <v>0</v>
      </c>
      <c r="K536" s="20">
        <v>4000</v>
      </c>
      <c r="L536" s="20">
        <v>4000</v>
      </c>
      <c r="M536" s="20">
        <v>8000</v>
      </c>
      <c r="N536" s="20">
        <v>4000</v>
      </c>
      <c r="O536" s="20">
        <v>7000</v>
      </c>
      <c r="P536" s="20">
        <v>7000</v>
      </c>
      <c r="Q536" s="20">
        <v>7000</v>
      </c>
    </row>
    <row r="537" spans="1:17" s="30" customFormat="1" ht="15" customHeight="1" x14ac:dyDescent="0.2">
      <c r="A537" s="58"/>
      <c r="B537" s="61"/>
      <c r="C537" s="29" t="s">
        <v>47</v>
      </c>
      <c r="D537" s="60"/>
      <c r="E537" s="21">
        <f t="shared" si="145"/>
        <v>4377.7777800000003</v>
      </c>
      <c r="F537" s="20">
        <f t="shared" ref="F537:M537" si="150">F536*0.1</f>
        <v>0</v>
      </c>
      <c r="G537" s="20">
        <f t="shared" si="150"/>
        <v>0</v>
      </c>
      <c r="H537" s="20">
        <f t="shared" si="150"/>
        <v>0</v>
      </c>
      <c r="I537" s="20">
        <f t="shared" si="150"/>
        <v>0</v>
      </c>
      <c r="J537" s="20">
        <f t="shared" si="150"/>
        <v>0</v>
      </c>
      <c r="K537" s="20">
        <f t="shared" si="150"/>
        <v>400</v>
      </c>
      <c r="L537" s="20">
        <f t="shared" si="150"/>
        <v>400</v>
      </c>
      <c r="M537" s="20">
        <f t="shared" si="150"/>
        <v>800</v>
      </c>
      <c r="N537" s="20">
        <f>N536/0.9*0.1</f>
        <v>444.44443999999999</v>
      </c>
      <c r="O537" s="20">
        <f>O536/0.9*0.1</f>
        <v>777.77778000000001</v>
      </c>
      <c r="P537" s="20">
        <f>P536/0.9*0.1</f>
        <v>777.77778000000001</v>
      </c>
      <c r="Q537" s="20">
        <f>Q536/0.9*0.1</f>
        <v>777.77778000000001</v>
      </c>
    </row>
    <row r="538" spans="1:17" s="30" customFormat="1" ht="15" customHeight="1" x14ac:dyDescent="0.2">
      <c r="A538" s="59"/>
      <c r="B538" s="62"/>
      <c r="C538" s="29" t="s">
        <v>48</v>
      </c>
      <c r="D538" s="60"/>
      <c r="E538" s="21">
        <f t="shared" si="145"/>
        <v>0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20">
        <v>0</v>
      </c>
      <c r="M538" s="20">
        <v>0</v>
      </c>
      <c r="N538" s="20">
        <v>0</v>
      </c>
      <c r="O538" s="20">
        <v>0</v>
      </c>
      <c r="P538" s="20">
        <v>0</v>
      </c>
      <c r="Q538" s="20">
        <v>0</v>
      </c>
    </row>
    <row r="539" spans="1:17" s="30" customFormat="1" ht="15" customHeight="1" x14ac:dyDescent="0.2">
      <c r="A539" s="57" t="s">
        <v>553</v>
      </c>
      <c r="B539" s="31" t="s">
        <v>221</v>
      </c>
      <c r="C539" s="29" t="s">
        <v>44</v>
      </c>
      <c r="D539" s="60"/>
      <c r="E539" s="21">
        <f t="shared" si="145"/>
        <v>3297.8132000000001</v>
      </c>
      <c r="F539" s="21">
        <f t="shared" ref="F539:Q539" si="151">SUM(F540:F543)</f>
        <v>0</v>
      </c>
      <c r="G539" s="21">
        <f t="shared" si="151"/>
        <v>0</v>
      </c>
      <c r="H539" s="21">
        <f t="shared" si="151"/>
        <v>0</v>
      </c>
      <c r="I539" s="21">
        <f t="shared" si="151"/>
        <v>0</v>
      </c>
      <c r="J539" s="21">
        <f t="shared" si="151"/>
        <v>0</v>
      </c>
      <c r="K539" s="21">
        <f t="shared" si="151"/>
        <v>0</v>
      </c>
      <c r="L539" s="21">
        <f t="shared" si="151"/>
        <v>3297.8132000000001</v>
      </c>
      <c r="M539" s="21">
        <f t="shared" si="151"/>
        <v>0</v>
      </c>
      <c r="N539" s="21">
        <f t="shared" si="151"/>
        <v>0</v>
      </c>
      <c r="O539" s="21">
        <f t="shared" si="151"/>
        <v>0</v>
      </c>
      <c r="P539" s="21">
        <f t="shared" si="151"/>
        <v>0</v>
      </c>
      <c r="Q539" s="21">
        <f t="shared" si="151"/>
        <v>0</v>
      </c>
    </row>
    <row r="540" spans="1:17" s="30" customFormat="1" ht="15" customHeight="1" x14ac:dyDescent="0.2">
      <c r="A540" s="58"/>
      <c r="B540" s="61" t="s">
        <v>222</v>
      </c>
      <c r="C540" s="29" t="s">
        <v>45</v>
      </c>
      <c r="D540" s="60"/>
      <c r="E540" s="21">
        <f t="shared" si="145"/>
        <v>0</v>
      </c>
      <c r="F540" s="20">
        <v>0</v>
      </c>
      <c r="G540" s="20">
        <v>0</v>
      </c>
      <c r="H540" s="20">
        <v>0</v>
      </c>
      <c r="I540" s="20">
        <v>0</v>
      </c>
      <c r="J540" s="20">
        <v>0</v>
      </c>
      <c r="K540" s="20">
        <v>0</v>
      </c>
      <c r="L540" s="20">
        <v>0</v>
      </c>
      <c r="M540" s="20">
        <v>0</v>
      </c>
      <c r="N540" s="20">
        <v>0</v>
      </c>
      <c r="O540" s="20">
        <v>0</v>
      </c>
      <c r="P540" s="20">
        <v>0</v>
      </c>
      <c r="Q540" s="20">
        <v>0</v>
      </c>
    </row>
    <row r="541" spans="1:17" s="30" customFormat="1" ht="15" customHeight="1" x14ac:dyDescent="0.2">
      <c r="A541" s="58"/>
      <c r="B541" s="61"/>
      <c r="C541" s="29" t="s">
        <v>46</v>
      </c>
      <c r="D541" s="60"/>
      <c r="E541" s="21">
        <f t="shared" si="145"/>
        <v>2998.0120000000002</v>
      </c>
      <c r="F541" s="20">
        <v>0</v>
      </c>
      <c r="G541" s="20">
        <v>0</v>
      </c>
      <c r="H541" s="20">
        <v>0</v>
      </c>
      <c r="I541" s="20">
        <v>0</v>
      </c>
      <c r="J541" s="20">
        <v>0</v>
      </c>
      <c r="K541" s="20">
        <v>0</v>
      </c>
      <c r="L541" s="20">
        <v>2998.0120000000002</v>
      </c>
      <c r="M541" s="20">
        <v>0</v>
      </c>
      <c r="N541" s="20">
        <v>0</v>
      </c>
      <c r="O541" s="20">
        <v>0</v>
      </c>
      <c r="P541" s="20">
        <v>0</v>
      </c>
      <c r="Q541" s="20">
        <v>0</v>
      </c>
    </row>
    <row r="542" spans="1:17" s="30" customFormat="1" ht="15" customHeight="1" x14ac:dyDescent="0.2">
      <c r="A542" s="58"/>
      <c r="B542" s="61"/>
      <c r="C542" s="29" t="s">
        <v>47</v>
      </c>
      <c r="D542" s="60"/>
      <c r="E542" s="21">
        <f t="shared" si="145"/>
        <v>299.80119999999999</v>
      </c>
      <c r="F542" s="20">
        <f>F541*0.1</f>
        <v>0</v>
      </c>
      <c r="G542" s="20">
        <f>G541*0.1</f>
        <v>0</v>
      </c>
      <c r="H542" s="20">
        <f>H541*0.1</f>
        <v>0</v>
      </c>
      <c r="I542" s="20">
        <f t="shared" ref="I542:Q542" si="152">I541*0.1</f>
        <v>0</v>
      </c>
      <c r="J542" s="20">
        <f t="shared" si="152"/>
        <v>0</v>
      </c>
      <c r="K542" s="20">
        <f t="shared" si="152"/>
        <v>0</v>
      </c>
      <c r="L542" s="20">
        <f t="shared" si="152"/>
        <v>299.80119999999999</v>
      </c>
      <c r="M542" s="20">
        <f t="shared" si="152"/>
        <v>0</v>
      </c>
      <c r="N542" s="20">
        <f t="shared" si="152"/>
        <v>0</v>
      </c>
      <c r="O542" s="20">
        <f t="shared" si="152"/>
        <v>0</v>
      </c>
      <c r="P542" s="20">
        <f t="shared" si="152"/>
        <v>0</v>
      </c>
      <c r="Q542" s="20">
        <f t="shared" si="152"/>
        <v>0</v>
      </c>
    </row>
    <row r="543" spans="1:17" s="30" customFormat="1" ht="15" customHeight="1" x14ac:dyDescent="0.2">
      <c r="A543" s="59"/>
      <c r="B543" s="62"/>
      <c r="C543" s="29" t="s">
        <v>48</v>
      </c>
      <c r="D543" s="60"/>
      <c r="E543" s="21">
        <f t="shared" si="145"/>
        <v>0</v>
      </c>
      <c r="F543" s="20">
        <v>0</v>
      </c>
      <c r="G543" s="20">
        <v>0</v>
      </c>
      <c r="H543" s="20">
        <v>0</v>
      </c>
      <c r="I543" s="20">
        <v>0</v>
      </c>
      <c r="J543" s="20">
        <v>0</v>
      </c>
      <c r="K543" s="20">
        <v>0</v>
      </c>
      <c r="L543" s="20">
        <v>0</v>
      </c>
      <c r="M543" s="20">
        <v>0</v>
      </c>
      <c r="N543" s="20">
        <v>0</v>
      </c>
      <c r="O543" s="20">
        <v>0</v>
      </c>
      <c r="P543" s="20">
        <v>0</v>
      </c>
      <c r="Q543" s="20">
        <v>0</v>
      </c>
    </row>
    <row r="544" spans="1:17" s="30" customFormat="1" ht="15" customHeight="1" x14ac:dyDescent="0.2">
      <c r="A544" s="75" t="s">
        <v>554</v>
      </c>
      <c r="B544" s="31" t="s">
        <v>223</v>
      </c>
      <c r="C544" s="29" t="s">
        <v>44</v>
      </c>
      <c r="D544" s="60"/>
      <c r="E544" s="21">
        <f t="shared" si="145"/>
        <v>165</v>
      </c>
      <c r="F544" s="21">
        <f t="shared" ref="F544:Q544" si="153">SUM(F545:F548)</f>
        <v>0</v>
      </c>
      <c r="G544" s="21">
        <f t="shared" si="153"/>
        <v>0</v>
      </c>
      <c r="H544" s="21">
        <f t="shared" si="153"/>
        <v>0</v>
      </c>
      <c r="I544" s="21">
        <f t="shared" si="153"/>
        <v>0</v>
      </c>
      <c r="J544" s="21">
        <f t="shared" si="153"/>
        <v>0</v>
      </c>
      <c r="K544" s="21">
        <f t="shared" si="153"/>
        <v>0</v>
      </c>
      <c r="L544" s="21">
        <f t="shared" si="153"/>
        <v>165</v>
      </c>
      <c r="M544" s="21">
        <f t="shared" si="153"/>
        <v>0</v>
      </c>
      <c r="N544" s="21">
        <f t="shared" si="153"/>
        <v>0</v>
      </c>
      <c r="O544" s="21">
        <f t="shared" si="153"/>
        <v>0</v>
      </c>
      <c r="P544" s="21">
        <f t="shared" si="153"/>
        <v>0</v>
      </c>
      <c r="Q544" s="21">
        <f t="shared" si="153"/>
        <v>0</v>
      </c>
    </row>
    <row r="545" spans="1:17" s="30" customFormat="1" ht="15" customHeight="1" x14ac:dyDescent="0.2">
      <c r="A545" s="58"/>
      <c r="B545" s="61" t="s">
        <v>224</v>
      </c>
      <c r="C545" s="29" t="s">
        <v>45</v>
      </c>
      <c r="D545" s="60"/>
      <c r="E545" s="21">
        <f t="shared" si="145"/>
        <v>0</v>
      </c>
      <c r="F545" s="20">
        <v>0</v>
      </c>
      <c r="G545" s="20">
        <v>0</v>
      </c>
      <c r="H545" s="20">
        <v>0</v>
      </c>
      <c r="I545" s="20">
        <v>0</v>
      </c>
      <c r="J545" s="20">
        <v>0</v>
      </c>
      <c r="K545" s="20">
        <v>0</v>
      </c>
      <c r="L545" s="20">
        <v>0</v>
      </c>
      <c r="M545" s="20">
        <v>0</v>
      </c>
      <c r="N545" s="20">
        <v>0</v>
      </c>
      <c r="O545" s="20">
        <v>0</v>
      </c>
      <c r="P545" s="20">
        <v>0</v>
      </c>
      <c r="Q545" s="20">
        <v>0</v>
      </c>
    </row>
    <row r="546" spans="1:17" s="30" customFormat="1" ht="15" customHeight="1" x14ac:dyDescent="0.2">
      <c r="A546" s="58"/>
      <c r="B546" s="61"/>
      <c r="C546" s="29" t="s">
        <v>46</v>
      </c>
      <c r="D546" s="60"/>
      <c r="E546" s="21">
        <f t="shared" si="145"/>
        <v>150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20">
        <v>150</v>
      </c>
      <c r="M546" s="20">
        <v>0</v>
      </c>
      <c r="N546" s="20">
        <v>0</v>
      </c>
      <c r="O546" s="20">
        <v>0</v>
      </c>
      <c r="P546" s="20">
        <v>0</v>
      </c>
      <c r="Q546" s="20">
        <v>0</v>
      </c>
    </row>
    <row r="547" spans="1:17" s="30" customFormat="1" ht="15" customHeight="1" x14ac:dyDescent="0.2">
      <c r="A547" s="58"/>
      <c r="B547" s="61"/>
      <c r="C547" s="29" t="s">
        <v>47</v>
      </c>
      <c r="D547" s="60"/>
      <c r="E547" s="21">
        <f t="shared" si="145"/>
        <v>15</v>
      </c>
      <c r="F547" s="20">
        <f>F546*0.1</f>
        <v>0</v>
      </c>
      <c r="G547" s="20">
        <f>G546*0.1</f>
        <v>0</v>
      </c>
      <c r="H547" s="20">
        <f>H546*0.1</f>
        <v>0</v>
      </c>
      <c r="I547" s="20">
        <f t="shared" ref="I547:Q547" si="154">I546*0.1</f>
        <v>0</v>
      </c>
      <c r="J547" s="20">
        <f t="shared" si="154"/>
        <v>0</v>
      </c>
      <c r="K547" s="20">
        <f t="shared" si="154"/>
        <v>0</v>
      </c>
      <c r="L547" s="20">
        <f t="shared" si="154"/>
        <v>15</v>
      </c>
      <c r="M547" s="20">
        <f t="shared" si="154"/>
        <v>0</v>
      </c>
      <c r="N547" s="20">
        <f t="shared" si="154"/>
        <v>0</v>
      </c>
      <c r="O547" s="20">
        <f t="shared" si="154"/>
        <v>0</v>
      </c>
      <c r="P547" s="20">
        <f t="shared" si="154"/>
        <v>0</v>
      </c>
      <c r="Q547" s="20">
        <f t="shared" si="154"/>
        <v>0</v>
      </c>
    </row>
    <row r="548" spans="1:17" s="30" customFormat="1" ht="15" customHeight="1" x14ac:dyDescent="0.2">
      <c r="A548" s="59"/>
      <c r="B548" s="62"/>
      <c r="C548" s="29" t="s">
        <v>48</v>
      </c>
      <c r="D548" s="60"/>
      <c r="E548" s="21">
        <f t="shared" si="145"/>
        <v>0</v>
      </c>
      <c r="F548" s="20">
        <v>0</v>
      </c>
      <c r="G548" s="20">
        <v>0</v>
      </c>
      <c r="H548" s="20">
        <v>0</v>
      </c>
      <c r="I548" s="20">
        <v>0</v>
      </c>
      <c r="J548" s="20">
        <v>0</v>
      </c>
      <c r="K548" s="20">
        <v>0</v>
      </c>
      <c r="L548" s="20">
        <v>0</v>
      </c>
      <c r="M548" s="20">
        <v>0</v>
      </c>
      <c r="N548" s="20">
        <v>0</v>
      </c>
      <c r="O548" s="20">
        <v>0</v>
      </c>
      <c r="P548" s="20">
        <v>0</v>
      </c>
      <c r="Q548" s="20">
        <v>0</v>
      </c>
    </row>
    <row r="549" spans="1:17" s="30" customFormat="1" ht="15" customHeight="1" x14ac:dyDescent="0.2">
      <c r="A549" s="57" t="s">
        <v>555</v>
      </c>
      <c r="B549" s="31" t="s">
        <v>225</v>
      </c>
      <c r="C549" s="29" t="s">
        <v>44</v>
      </c>
      <c r="D549" s="60"/>
      <c r="E549" s="21">
        <f t="shared" si="145"/>
        <v>327.26666999999998</v>
      </c>
      <c r="F549" s="21">
        <f t="shared" ref="F549:Q549" si="155">SUM(F550:F553)</f>
        <v>0</v>
      </c>
      <c r="G549" s="21">
        <f t="shared" si="155"/>
        <v>0</v>
      </c>
      <c r="H549" s="21">
        <f t="shared" si="155"/>
        <v>0</v>
      </c>
      <c r="I549" s="21">
        <f t="shared" si="155"/>
        <v>0</v>
      </c>
      <c r="J549" s="21">
        <f t="shared" si="155"/>
        <v>0</v>
      </c>
      <c r="K549" s="21">
        <f t="shared" si="155"/>
        <v>0</v>
      </c>
      <c r="L549" s="21">
        <f t="shared" si="155"/>
        <v>0</v>
      </c>
      <c r="M549" s="21">
        <f t="shared" si="155"/>
        <v>160.6</v>
      </c>
      <c r="N549" s="21">
        <f t="shared" si="155"/>
        <v>166.66667000000001</v>
      </c>
      <c r="O549" s="21">
        <f t="shared" si="155"/>
        <v>0</v>
      </c>
      <c r="P549" s="21">
        <f t="shared" si="155"/>
        <v>0</v>
      </c>
      <c r="Q549" s="21">
        <f t="shared" si="155"/>
        <v>0</v>
      </c>
    </row>
    <row r="550" spans="1:17" s="30" customFormat="1" ht="15" customHeight="1" x14ac:dyDescent="0.2">
      <c r="A550" s="58"/>
      <c r="B550" s="61" t="s">
        <v>226</v>
      </c>
      <c r="C550" s="29" t="s">
        <v>45</v>
      </c>
      <c r="D550" s="60"/>
      <c r="E550" s="21">
        <f t="shared" si="145"/>
        <v>0</v>
      </c>
      <c r="F550" s="20">
        <v>0</v>
      </c>
      <c r="G550" s="20">
        <v>0</v>
      </c>
      <c r="H550" s="20">
        <v>0</v>
      </c>
      <c r="I550" s="20">
        <v>0</v>
      </c>
      <c r="J550" s="20">
        <v>0</v>
      </c>
      <c r="K550" s="20">
        <v>0</v>
      </c>
      <c r="L550" s="20">
        <v>0</v>
      </c>
      <c r="M550" s="20">
        <v>0</v>
      </c>
      <c r="N550" s="20">
        <v>0</v>
      </c>
      <c r="O550" s="20">
        <v>0</v>
      </c>
      <c r="P550" s="20">
        <v>0</v>
      </c>
      <c r="Q550" s="20">
        <v>0</v>
      </c>
    </row>
    <row r="551" spans="1:17" s="30" customFormat="1" ht="15" customHeight="1" x14ac:dyDescent="0.2">
      <c r="A551" s="58"/>
      <c r="B551" s="61"/>
      <c r="C551" s="29" t="s">
        <v>46</v>
      </c>
      <c r="D551" s="60"/>
      <c r="E551" s="21">
        <f t="shared" si="145"/>
        <v>296</v>
      </c>
      <c r="F551" s="20">
        <v>0</v>
      </c>
      <c r="G551" s="20">
        <v>0</v>
      </c>
      <c r="H551" s="20">
        <v>0</v>
      </c>
      <c r="I551" s="20">
        <v>0</v>
      </c>
      <c r="J551" s="20">
        <v>0</v>
      </c>
      <c r="K551" s="20">
        <v>0</v>
      </c>
      <c r="L551" s="20">
        <v>0</v>
      </c>
      <c r="M551" s="20">
        <v>146</v>
      </c>
      <c r="N551" s="20">
        <v>150</v>
      </c>
      <c r="O551" s="20">
        <v>0</v>
      </c>
      <c r="P551" s="20">
        <v>0</v>
      </c>
      <c r="Q551" s="20">
        <v>0</v>
      </c>
    </row>
    <row r="552" spans="1:17" s="30" customFormat="1" ht="15" customHeight="1" x14ac:dyDescent="0.2">
      <c r="A552" s="58"/>
      <c r="B552" s="61"/>
      <c r="C552" s="29" t="s">
        <v>47</v>
      </c>
      <c r="D552" s="60"/>
      <c r="E552" s="21">
        <f t="shared" si="145"/>
        <v>31.266670000000001</v>
      </c>
      <c r="F552" s="20">
        <f t="shared" ref="F552:M552" si="156">F551*0.1</f>
        <v>0</v>
      </c>
      <c r="G552" s="20">
        <f t="shared" si="156"/>
        <v>0</v>
      </c>
      <c r="H552" s="20">
        <f t="shared" si="156"/>
        <v>0</v>
      </c>
      <c r="I552" s="20">
        <f t="shared" si="156"/>
        <v>0</v>
      </c>
      <c r="J552" s="20">
        <f t="shared" si="156"/>
        <v>0</v>
      </c>
      <c r="K552" s="20">
        <f t="shared" si="156"/>
        <v>0</v>
      </c>
      <c r="L552" s="20">
        <f t="shared" si="156"/>
        <v>0</v>
      </c>
      <c r="M552" s="20">
        <f t="shared" si="156"/>
        <v>14.6</v>
      </c>
      <c r="N552" s="20">
        <f>N551/0.9*0.1</f>
        <v>16.66667</v>
      </c>
      <c r="O552" s="20">
        <f>O551/0.9*0.1</f>
        <v>0</v>
      </c>
      <c r="P552" s="20">
        <f>P551/0.9*0.1</f>
        <v>0</v>
      </c>
      <c r="Q552" s="20">
        <f>Q551/0.9*0.1</f>
        <v>0</v>
      </c>
    </row>
    <row r="553" spans="1:17" s="30" customFormat="1" ht="15" customHeight="1" x14ac:dyDescent="0.2">
      <c r="A553" s="59"/>
      <c r="B553" s="62"/>
      <c r="C553" s="29" t="s">
        <v>48</v>
      </c>
      <c r="D553" s="60"/>
      <c r="E553" s="21">
        <f t="shared" si="145"/>
        <v>0</v>
      </c>
      <c r="F553" s="20">
        <v>0</v>
      </c>
      <c r="G553" s="20">
        <v>0</v>
      </c>
      <c r="H553" s="20">
        <v>0</v>
      </c>
      <c r="I553" s="20">
        <v>0</v>
      </c>
      <c r="J553" s="20">
        <v>0</v>
      </c>
      <c r="K553" s="20">
        <v>0</v>
      </c>
      <c r="L553" s="20">
        <v>0</v>
      </c>
      <c r="M553" s="20">
        <v>0</v>
      </c>
      <c r="N553" s="20">
        <v>0</v>
      </c>
      <c r="O553" s="20">
        <v>0</v>
      </c>
      <c r="P553" s="20">
        <v>0</v>
      </c>
      <c r="Q553" s="20">
        <v>0</v>
      </c>
    </row>
    <row r="554" spans="1:17" s="30" customFormat="1" ht="15" customHeight="1" x14ac:dyDescent="0.2">
      <c r="A554" s="57" t="s">
        <v>556</v>
      </c>
      <c r="B554" s="31" t="s">
        <v>227</v>
      </c>
      <c r="C554" s="29" t="s">
        <v>44</v>
      </c>
      <c r="D554" s="60"/>
      <c r="E554" s="21">
        <f t="shared" si="145"/>
        <v>110.55556</v>
      </c>
      <c r="F554" s="21">
        <f t="shared" ref="F554:Q554" si="157">SUM(F555:F558)</f>
        <v>0</v>
      </c>
      <c r="G554" s="21">
        <f t="shared" si="157"/>
        <v>0</v>
      </c>
      <c r="H554" s="21">
        <f t="shared" si="157"/>
        <v>0</v>
      </c>
      <c r="I554" s="21">
        <f t="shared" si="157"/>
        <v>0</v>
      </c>
      <c r="J554" s="21">
        <f t="shared" si="157"/>
        <v>0</v>
      </c>
      <c r="K554" s="21">
        <f t="shared" si="157"/>
        <v>0</v>
      </c>
      <c r="L554" s="21">
        <f t="shared" si="157"/>
        <v>0</v>
      </c>
      <c r="M554" s="21">
        <f t="shared" si="157"/>
        <v>55</v>
      </c>
      <c r="N554" s="21">
        <f t="shared" si="157"/>
        <v>55.55556</v>
      </c>
      <c r="O554" s="21">
        <f t="shared" si="157"/>
        <v>0</v>
      </c>
      <c r="P554" s="21">
        <f t="shared" si="157"/>
        <v>0</v>
      </c>
      <c r="Q554" s="21">
        <f t="shared" si="157"/>
        <v>0</v>
      </c>
    </row>
    <row r="555" spans="1:17" s="30" customFormat="1" ht="15" customHeight="1" x14ac:dyDescent="0.2">
      <c r="A555" s="58"/>
      <c r="B555" s="61" t="s">
        <v>228</v>
      </c>
      <c r="C555" s="29" t="s">
        <v>45</v>
      </c>
      <c r="D555" s="60"/>
      <c r="E555" s="21">
        <f t="shared" si="145"/>
        <v>0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  <c r="K555" s="20">
        <v>0</v>
      </c>
      <c r="L555" s="20">
        <v>0</v>
      </c>
      <c r="M555" s="20">
        <v>0</v>
      </c>
      <c r="N555" s="20">
        <v>0</v>
      </c>
      <c r="O555" s="20">
        <v>0</v>
      </c>
      <c r="P555" s="20">
        <v>0</v>
      </c>
      <c r="Q555" s="20">
        <v>0</v>
      </c>
    </row>
    <row r="556" spans="1:17" s="30" customFormat="1" ht="15" customHeight="1" x14ac:dyDescent="0.2">
      <c r="A556" s="58"/>
      <c r="B556" s="61"/>
      <c r="C556" s="29" t="s">
        <v>46</v>
      </c>
      <c r="D556" s="60"/>
      <c r="E556" s="21">
        <f t="shared" si="145"/>
        <v>100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  <c r="K556" s="20">
        <v>0</v>
      </c>
      <c r="L556" s="20">
        <v>0</v>
      </c>
      <c r="M556" s="20">
        <v>50</v>
      </c>
      <c r="N556" s="20">
        <v>50</v>
      </c>
      <c r="O556" s="20">
        <v>0</v>
      </c>
      <c r="P556" s="20">
        <v>0</v>
      </c>
      <c r="Q556" s="20">
        <v>0</v>
      </c>
    </row>
    <row r="557" spans="1:17" s="30" customFormat="1" ht="15" customHeight="1" x14ac:dyDescent="0.2">
      <c r="A557" s="58"/>
      <c r="B557" s="61"/>
      <c r="C557" s="29" t="s">
        <v>47</v>
      </c>
      <c r="D557" s="60"/>
      <c r="E557" s="21">
        <f t="shared" si="145"/>
        <v>10.55556</v>
      </c>
      <c r="F557" s="20">
        <f t="shared" ref="F557:M557" si="158">F556*0.1</f>
        <v>0</v>
      </c>
      <c r="G557" s="20">
        <f t="shared" si="158"/>
        <v>0</v>
      </c>
      <c r="H557" s="20">
        <f t="shared" si="158"/>
        <v>0</v>
      </c>
      <c r="I557" s="20">
        <f t="shared" si="158"/>
        <v>0</v>
      </c>
      <c r="J557" s="20">
        <f t="shared" si="158"/>
        <v>0</v>
      </c>
      <c r="K557" s="20">
        <f t="shared" si="158"/>
        <v>0</v>
      </c>
      <c r="L557" s="20">
        <f t="shared" si="158"/>
        <v>0</v>
      </c>
      <c r="M557" s="20">
        <f t="shared" si="158"/>
        <v>5</v>
      </c>
      <c r="N557" s="20">
        <f>N556/0.9*0.1</f>
        <v>5.5555599999999998</v>
      </c>
      <c r="O557" s="20">
        <f>O556/0.9*0.1</f>
        <v>0</v>
      </c>
      <c r="P557" s="20">
        <f>P556/0.9*0.1</f>
        <v>0</v>
      </c>
      <c r="Q557" s="20">
        <f>Q556/0.9*0.1</f>
        <v>0</v>
      </c>
    </row>
    <row r="558" spans="1:17" s="30" customFormat="1" ht="15" customHeight="1" x14ac:dyDescent="0.2">
      <c r="A558" s="59"/>
      <c r="B558" s="62"/>
      <c r="C558" s="29" t="s">
        <v>48</v>
      </c>
      <c r="D558" s="60"/>
      <c r="E558" s="21">
        <f t="shared" si="145"/>
        <v>0</v>
      </c>
      <c r="F558" s="20">
        <v>0</v>
      </c>
      <c r="G558" s="20">
        <v>0</v>
      </c>
      <c r="H558" s="20">
        <v>0</v>
      </c>
      <c r="I558" s="20">
        <v>0</v>
      </c>
      <c r="J558" s="20">
        <v>0</v>
      </c>
      <c r="K558" s="20">
        <v>0</v>
      </c>
      <c r="L558" s="20">
        <v>0</v>
      </c>
      <c r="M558" s="20">
        <v>0</v>
      </c>
      <c r="N558" s="20">
        <v>0</v>
      </c>
      <c r="O558" s="20">
        <v>0</v>
      </c>
      <c r="P558" s="20">
        <v>0</v>
      </c>
      <c r="Q558" s="20">
        <v>0</v>
      </c>
    </row>
    <row r="559" spans="1:17" s="30" customFormat="1" ht="15" customHeight="1" x14ac:dyDescent="0.2">
      <c r="A559" s="57" t="s">
        <v>557</v>
      </c>
      <c r="B559" s="31" t="s">
        <v>229</v>
      </c>
      <c r="C559" s="29" t="s">
        <v>44</v>
      </c>
      <c r="D559" s="60"/>
      <c r="E559" s="21">
        <f t="shared" si="145"/>
        <v>331.66667000000001</v>
      </c>
      <c r="F559" s="21">
        <f t="shared" ref="F559:Q559" si="159">SUM(F560:F563)</f>
        <v>0</v>
      </c>
      <c r="G559" s="21">
        <f t="shared" si="159"/>
        <v>0</v>
      </c>
      <c r="H559" s="21">
        <f t="shared" si="159"/>
        <v>0</v>
      </c>
      <c r="I559" s="21">
        <f t="shared" si="159"/>
        <v>0</v>
      </c>
      <c r="J559" s="21">
        <f t="shared" si="159"/>
        <v>0</v>
      </c>
      <c r="K559" s="21">
        <f t="shared" si="159"/>
        <v>0</v>
      </c>
      <c r="L559" s="21">
        <f t="shared" si="159"/>
        <v>0</v>
      </c>
      <c r="M559" s="21">
        <f t="shared" si="159"/>
        <v>165</v>
      </c>
      <c r="N559" s="21">
        <f t="shared" si="159"/>
        <v>166.66667000000001</v>
      </c>
      <c r="O559" s="21">
        <f t="shared" si="159"/>
        <v>0</v>
      </c>
      <c r="P559" s="21">
        <f t="shared" si="159"/>
        <v>0</v>
      </c>
      <c r="Q559" s="21">
        <f t="shared" si="159"/>
        <v>0</v>
      </c>
    </row>
    <row r="560" spans="1:17" s="30" customFormat="1" ht="15" customHeight="1" x14ac:dyDescent="0.2">
      <c r="A560" s="58"/>
      <c r="B560" s="61" t="s">
        <v>230</v>
      </c>
      <c r="C560" s="29" t="s">
        <v>45</v>
      </c>
      <c r="D560" s="60"/>
      <c r="E560" s="21">
        <f t="shared" si="145"/>
        <v>0</v>
      </c>
      <c r="F560" s="20">
        <v>0</v>
      </c>
      <c r="G560" s="20">
        <v>0</v>
      </c>
      <c r="H560" s="20">
        <v>0</v>
      </c>
      <c r="I560" s="20">
        <v>0</v>
      </c>
      <c r="J560" s="20">
        <v>0</v>
      </c>
      <c r="K560" s="20">
        <v>0</v>
      </c>
      <c r="L560" s="20">
        <v>0</v>
      </c>
      <c r="M560" s="20">
        <v>0</v>
      </c>
      <c r="N560" s="20">
        <v>0</v>
      </c>
      <c r="O560" s="20">
        <v>0</v>
      </c>
      <c r="P560" s="20">
        <v>0</v>
      </c>
      <c r="Q560" s="20">
        <v>0</v>
      </c>
    </row>
    <row r="561" spans="1:17" s="30" customFormat="1" ht="15" customHeight="1" x14ac:dyDescent="0.2">
      <c r="A561" s="58"/>
      <c r="B561" s="61"/>
      <c r="C561" s="29" t="s">
        <v>46</v>
      </c>
      <c r="D561" s="60"/>
      <c r="E561" s="21">
        <f t="shared" si="145"/>
        <v>300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0</v>
      </c>
      <c r="L561" s="20">
        <v>0</v>
      </c>
      <c r="M561" s="20">
        <v>150</v>
      </c>
      <c r="N561" s="20">
        <v>150</v>
      </c>
      <c r="O561" s="20">
        <v>0</v>
      </c>
      <c r="P561" s="20">
        <v>0</v>
      </c>
      <c r="Q561" s="20">
        <v>0</v>
      </c>
    </row>
    <row r="562" spans="1:17" s="30" customFormat="1" ht="15" customHeight="1" x14ac:dyDescent="0.2">
      <c r="A562" s="58"/>
      <c r="B562" s="61"/>
      <c r="C562" s="29" t="s">
        <v>47</v>
      </c>
      <c r="D562" s="60"/>
      <c r="E562" s="21">
        <f t="shared" si="145"/>
        <v>31.66667</v>
      </c>
      <c r="F562" s="20">
        <f t="shared" ref="F562:M562" si="160">F561*0.1</f>
        <v>0</v>
      </c>
      <c r="G562" s="20">
        <f t="shared" si="160"/>
        <v>0</v>
      </c>
      <c r="H562" s="20">
        <f t="shared" si="160"/>
        <v>0</v>
      </c>
      <c r="I562" s="20">
        <f t="shared" si="160"/>
        <v>0</v>
      </c>
      <c r="J562" s="20">
        <f t="shared" si="160"/>
        <v>0</v>
      </c>
      <c r="K562" s="20">
        <f t="shared" si="160"/>
        <v>0</v>
      </c>
      <c r="L562" s="20">
        <f t="shared" si="160"/>
        <v>0</v>
      </c>
      <c r="M562" s="20">
        <f t="shared" si="160"/>
        <v>15</v>
      </c>
      <c r="N562" s="20">
        <f>N561/0.9*0.1</f>
        <v>16.66667</v>
      </c>
      <c r="O562" s="20">
        <f>O561/0.9*0.1</f>
        <v>0</v>
      </c>
      <c r="P562" s="20">
        <f>P561/0.9*0.1</f>
        <v>0</v>
      </c>
      <c r="Q562" s="20">
        <f>Q561/0.9*0.1</f>
        <v>0</v>
      </c>
    </row>
    <row r="563" spans="1:17" s="30" customFormat="1" ht="15" customHeight="1" x14ac:dyDescent="0.2">
      <c r="A563" s="59"/>
      <c r="B563" s="62"/>
      <c r="C563" s="29" t="s">
        <v>48</v>
      </c>
      <c r="D563" s="60"/>
      <c r="E563" s="21">
        <f t="shared" si="145"/>
        <v>0</v>
      </c>
      <c r="F563" s="20">
        <v>0</v>
      </c>
      <c r="G563" s="20">
        <v>0</v>
      </c>
      <c r="H563" s="20">
        <v>0</v>
      </c>
      <c r="I563" s="20">
        <v>0</v>
      </c>
      <c r="J563" s="20">
        <v>0</v>
      </c>
      <c r="K563" s="20">
        <v>0</v>
      </c>
      <c r="L563" s="20">
        <v>0</v>
      </c>
      <c r="M563" s="20">
        <v>0</v>
      </c>
      <c r="N563" s="20">
        <v>0</v>
      </c>
      <c r="O563" s="20">
        <v>0</v>
      </c>
      <c r="P563" s="20">
        <v>0</v>
      </c>
      <c r="Q563" s="20">
        <v>0</v>
      </c>
    </row>
    <row r="564" spans="1:17" s="30" customFormat="1" ht="15" customHeight="1" x14ac:dyDescent="0.2">
      <c r="A564" s="57" t="s">
        <v>558</v>
      </c>
      <c r="B564" s="31" t="s">
        <v>231</v>
      </c>
      <c r="C564" s="29" t="s">
        <v>44</v>
      </c>
      <c r="D564" s="60"/>
      <c r="E564" s="21">
        <f t="shared" si="145"/>
        <v>331.66667000000001</v>
      </c>
      <c r="F564" s="21">
        <f t="shared" ref="F564:Q564" si="161">SUM(F565:F568)</f>
        <v>0</v>
      </c>
      <c r="G564" s="21">
        <f t="shared" si="161"/>
        <v>0</v>
      </c>
      <c r="H564" s="21">
        <f t="shared" si="161"/>
        <v>0</v>
      </c>
      <c r="I564" s="21">
        <f t="shared" si="161"/>
        <v>0</v>
      </c>
      <c r="J564" s="21">
        <f t="shared" si="161"/>
        <v>0</v>
      </c>
      <c r="K564" s="21">
        <f t="shared" si="161"/>
        <v>0</v>
      </c>
      <c r="L564" s="21">
        <f t="shared" si="161"/>
        <v>0</v>
      </c>
      <c r="M564" s="21">
        <f t="shared" si="161"/>
        <v>165</v>
      </c>
      <c r="N564" s="21">
        <f t="shared" si="161"/>
        <v>166.66667000000001</v>
      </c>
      <c r="O564" s="21">
        <f t="shared" si="161"/>
        <v>0</v>
      </c>
      <c r="P564" s="21">
        <f t="shared" si="161"/>
        <v>0</v>
      </c>
      <c r="Q564" s="21">
        <f t="shared" si="161"/>
        <v>0</v>
      </c>
    </row>
    <row r="565" spans="1:17" s="30" customFormat="1" ht="15" customHeight="1" x14ac:dyDescent="0.2">
      <c r="A565" s="58"/>
      <c r="B565" s="61" t="s">
        <v>232</v>
      </c>
      <c r="C565" s="29" t="s">
        <v>45</v>
      </c>
      <c r="D565" s="60"/>
      <c r="E565" s="21">
        <f t="shared" si="145"/>
        <v>0</v>
      </c>
      <c r="F565" s="20">
        <v>0</v>
      </c>
      <c r="G565" s="20">
        <v>0</v>
      </c>
      <c r="H565" s="20">
        <v>0</v>
      </c>
      <c r="I565" s="20">
        <v>0</v>
      </c>
      <c r="J565" s="20">
        <v>0</v>
      </c>
      <c r="K565" s="20">
        <v>0</v>
      </c>
      <c r="L565" s="20">
        <v>0</v>
      </c>
      <c r="M565" s="20">
        <v>0</v>
      </c>
      <c r="N565" s="20">
        <v>0</v>
      </c>
      <c r="O565" s="20">
        <v>0</v>
      </c>
      <c r="P565" s="20">
        <v>0</v>
      </c>
      <c r="Q565" s="20">
        <v>0</v>
      </c>
    </row>
    <row r="566" spans="1:17" s="30" customFormat="1" ht="15" customHeight="1" x14ac:dyDescent="0.2">
      <c r="A566" s="58"/>
      <c r="B566" s="61"/>
      <c r="C566" s="29" t="s">
        <v>46</v>
      </c>
      <c r="D566" s="60"/>
      <c r="E566" s="21">
        <f t="shared" si="145"/>
        <v>300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20">
        <v>0</v>
      </c>
      <c r="M566" s="20">
        <v>150</v>
      </c>
      <c r="N566" s="20">
        <v>150</v>
      </c>
      <c r="O566" s="20">
        <v>0</v>
      </c>
      <c r="P566" s="20">
        <v>0</v>
      </c>
      <c r="Q566" s="20">
        <v>0</v>
      </c>
    </row>
    <row r="567" spans="1:17" s="30" customFormat="1" ht="15" customHeight="1" x14ac:dyDescent="0.2">
      <c r="A567" s="58"/>
      <c r="B567" s="61"/>
      <c r="C567" s="29" t="s">
        <v>47</v>
      </c>
      <c r="D567" s="60"/>
      <c r="E567" s="21">
        <f t="shared" si="145"/>
        <v>31.66667</v>
      </c>
      <c r="F567" s="20">
        <f t="shared" ref="F567:M567" si="162">F566*0.1</f>
        <v>0</v>
      </c>
      <c r="G567" s="20">
        <f t="shared" si="162"/>
        <v>0</v>
      </c>
      <c r="H567" s="20">
        <f t="shared" si="162"/>
        <v>0</v>
      </c>
      <c r="I567" s="20">
        <f t="shared" si="162"/>
        <v>0</v>
      </c>
      <c r="J567" s="20">
        <f t="shared" si="162"/>
        <v>0</v>
      </c>
      <c r="K567" s="20">
        <f t="shared" si="162"/>
        <v>0</v>
      </c>
      <c r="L567" s="20">
        <f t="shared" si="162"/>
        <v>0</v>
      </c>
      <c r="M567" s="20">
        <f t="shared" si="162"/>
        <v>15</v>
      </c>
      <c r="N567" s="20">
        <f>N566/0.9*0.1</f>
        <v>16.66667</v>
      </c>
      <c r="O567" s="20">
        <f>O566/0.9*0.1</f>
        <v>0</v>
      </c>
      <c r="P567" s="20">
        <f>P566/0.9*0.1</f>
        <v>0</v>
      </c>
      <c r="Q567" s="20">
        <f>Q566/0.9*0.1</f>
        <v>0</v>
      </c>
    </row>
    <row r="568" spans="1:17" s="30" customFormat="1" ht="15" customHeight="1" x14ac:dyDescent="0.2">
      <c r="A568" s="59"/>
      <c r="B568" s="62"/>
      <c r="C568" s="29" t="s">
        <v>48</v>
      </c>
      <c r="D568" s="60"/>
      <c r="E568" s="21">
        <f t="shared" si="145"/>
        <v>0</v>
      </c>
      <c r="F568" s="20">
        <v>0</v>
      </c>
      <c r="G568" s="20">
        <v>0</v>
      </c>
      <c r="H568" s="20">
        <v>0</v>
      </c>
      <c r="I568" s="20">
        <v>0</v>
      </c>
      <c r="J568" s="20">
        <v>0</v>
      </c>
      <c r="K568" s="20">
        <v>0</v>
      </c>
      <c r="L568" s="20">
        <v>0</v>
      </c>
      <c r="M568" s="20">
        <v>0</v>
      </c>
      <c r="N568" s="20">
        <v>0</v>
      </c>
      <c r="O568" s="20">
        <v>0</v>
      </c>
      <c r="P568" s="20">
        <v>0</v>
      </c>
      <c r="Q568" s="20">
        <v>0</v>
      </c>
    </row>
    <row r="569" spans="1:17" s="30" customFormat="1" ht="15" customHeight="1" x14ac:dyDescent="0.2">
      <c r="A569" s="57" t="s">
        <v>559</v>
      </c>
      <c r="B569" s="31" t="s">
        <v>233</v>
      </c>
      <c r="C569" s="29" t="s">
        <v>44</v>
      </c>
      <c r="D569" s="60"/>
      <c r="E569" s="21">
        <f t="shared" ref="E569:E588" si="163">SUM(F569:Q569)</f>
        <v>6666.6666800000003</v>
      </c>
      <c r="F569" s="21">
        <f t="shared" ref="F569:Q569" si="164">SUM(F570:F573)</f>
        <v>0</v>
      </c>
      <c r="G569" s="21">
        <f t="shared" si="164"/>
        <v>0</v>
      </c>
      <c r="H569" s="21">
        <f t="shared" si="164"/>
        <v>0</v>
      </c>
      <c r="I569" s="21">
        <f t="shared" si="164"/>
        <v>0</v>
      </c>
      <c r="J569" s="21">
        <f t="shared" si="164"/>
        <v>0</v>
      </c>
      <c r="K569" s="21">
        <f t="shared" si="164"/>
        <v>0</v>
      </c>
      <c r="L569" s="21">
        <f t="shared" si="164"/>
        <v>0</v>
      </c>
      <c r="M569" s="21">
        <f t="shared" si="164"/>
        <v>0</v>
      </c>
      <c r="N569" s="21">
        <f t="shared" si="164"/>
        <v>1666.6666700000001</v>
      </c>
      <c r="O569" s="21">
        <f t="shared" si="164"/>
        <v>1666.6666700000001</v>
      </c>
      <c r="P569" s="21">
        <f t="shared" si="164"/>
        <v>1666.6666700000001</v>
      </c>
      <c r="Q569" s="21">
        <f t="shared" si="164"/>
        <v>1666.6666700000001</v>
      </c>
    </row>
    <row r="570" spans="1:17" s="30" customFormat="1" ht="15" customHeight="1" x14ac:dyDescent="0.2">
      <c r="A570" s="58"/>
      <c r="B570" s="61" t="s">
        <v>234</v>
      </c>
      <c r="C570" s="29" t="s">
        <v>45</v>
      </c>
      <c r="D570" s="60"/>
      <c r="E570" s="21">
        <f t="shared" si="163"/>
        <v>0</v>
      </c>
      <c r="F570" s="20">
        <v>0</v>
      </c>
      <c r="G570" s="20">
        <v>0</v>
      </c>
      <c r="H570" s="20">
        <v>0</v>
      </c>
      <c r="I570" s="20">
        <v>0</v>
      </c>
      <c r="J570" s="20">
        <v>0</v>
      </c>
      <c r="K570" s="20">
        <v>0</v>
      </c>
      <c r="L570" s="20">
        <v>0</v>
      </c>
      <c r="M570" s="20">
        <v>0</v>
      </c>
      <c r="N570" s="20">
        <v>0</v>
      </c>
      <c r="O570" s="20">
        <v>0</v>
      </c>
      <c r="P570" s="20">
        <v>0</v>
      </c>
      <c r="Q570" s="20">
        <v>0</v>
      </c>
    </row>
    <row r="571" spans="1:17" s="30" customFormat="1" ht="15" customHeight="1" x14ac:dyDescent="0.2">
      <c r="A571" s="58"/>
      <c r="B571" s="61"/>
      <c r="C571" s="29" t="s">
        <v>46</v>
      </c>
      <c r="D571" s="60"/>
      <c r="E571" s="21">
        <f t="shared" si="163"/>
        <v>6000</v>
      </c>
      <c r="F571" s="20">
        <v>0</v>
      </c>
      <c r="G571" s="20">
        <v>0</v>
      </c>
      <c r="H571" s="20">
        <v>0</v>
      </c>
      <c r="I571" s="20">
        <v>0</v>
      </c>
      <c r="J571" s="20">
        <v>0</v>
      </c>
      <c r="K571" s="20">
        <v>0</v>
      </c>
      <c r="L571" s="20">
        <v>0</v>
      </c>
      <c r="M571" s="20">
        <v>0</v>
      </c>
      <c r="N571" s="20">
        <v>1500</v>
      </c>
      <c r="O571" s="20">
        <v>1500</v>
      </c>
      <c r="P571" s="20">
        <v>1500</v>
      </c>
      <c r="Q571" s="20">
        <v>1500</v>
      </c>
    </row>
    <row r="572" spans="1:17" s="30" customFormat="1" ht="15" customHeight="1" x14ac:dyDescent="0.2">
      <c r="A572" s="58"/>
      <c r="B572" s="61"/>
      <c r="C572" s="29" t="s">
        <v>47</v>
      </c>
      <c r="D572" s="60"/>
      <c r="E572" s="21">
        <f t="shared" si="163"/>
        <v>666.66668000000004</v>
      </c>
      <c r="F572" s="20">
        <f t="shared" ref="F572:M572" si="165">F571*0.1</f>
        <v>0</v>
      </c>
      <c r="G572" s="20">
        <f t="shared" si="165"/>
        <v>0</v>
      </c>
      <c r="H572" s="20">
        <f t="shared" si="165"/>
        <v>0</v>
      </c>
      <c r="I572" s="20">
        <f t="shared" si="165"/>
        <v>0</v>
      </c>
      <c r="J572" s="20">
        <f t="shared" si="165"/>
        <v>0</v>
      </c>
      <c r="K572" s="20">
        <f t="shared" si="165"/>
        <v>0</v>
      </c>
      <c r="L572" s="20">
        <f t="shared" si="165"/>
        <v>0</v>
      </c>
      <c r="M572" s="20">
        <f t="shared" si="165"/>
        <v>0</v>
      </c>
      <c r="N572" s="20">
        <f>N571/0.9*0.1</f>
        <v>166.66667000000001</v>
      </c>
      <c r="O572" s="20">
        <f>O571/0.9*0.1</f>
        <v>166.66667000000001</v>
      </c>
      <c r="P572" s="20">
        <f>P571/0.9*0.1</f>
        <v>166.66667000000001</v>
      </c>
      <c r="Q572" s="20">
        <f>Q571/0.9*0.1</f>
        <v>166.66667000000001</v>
      </c>
    </row>
    <row r="573" spans="1:17" s="30" customFormat="1" ht="15" customHeight="1" x14ac:dyDescent="0.2">
      <c r="A573" s="59"/>
      <c r="B573" s="62"/>
      <c r="C573" s="29" t="s">
        <v>48</v>
      </c>
      <c r="D573" s="60"/>
      <c r="E573" s="21">
        <f t="shared" si="163"/>
        <v>0</v>
      </c>
      <c r="F573" s="20">
        <v>0</v>
      </c>
      <c r="G573" s="20">
        <v>0</v>
      </c>
      <c r="H573" s="20">
        <v>0</v>
      </c>
      <c r="I573" s="20">
        <v>0</v>
      </c>
      <c r="J573" s="20">
        <v>0</v>
      </c>
      <c r="K573" s="20">
        <v>0</v>
      </c>
      <c r="L573" s="20">
        <v>0</v>
      </c>
      <c r="M573" s="20">
        <v>0</v>
      </c>
      <c r="N573" s="20">
        <v>0</v>
      </c>
      <c r="O573" s="20">
        <v>0</v>
      </c>
      <c r="P573" s="20">
        <v>0</v>
      </c>
      <c r="Q573" s="20">
        <v>0</v>
      </c>
    </row>
    <row r="574" spans="1:17" s="30" customFormat="1" ht="15" customHeight="1" x14ac:dyDescent="0.2">
      <c r="A574" s="57" t="s">
        <v>560</v>
      </c>
      <c r="B574" s="31" t="s">
        <v>235</v>
      </c>
      <c r="C574" s="29" t="s">
        <v>44</v>
      </c>
      <c r="D574" s="60"/>
      <c r="E574" s="21">
        <f t="shared" si="163"/>
        <v>1527.7777799999999</v>
      </c>
      <c r="F574" s="21">
        <f t="shared" ref="F574:Q574" si="166">SUM(F575:F578)</f>
        <v>0</v>
      </c>
      <c r="G574" s="21">
        <f t="shared" si="166"/>
        <v>0</v>
      </c>
      <c r="H574" s="21">
        <f t="shared" si="166"/>
        <v>0</v>
      </c>
      <c r="I574" s="21">
        <f t="shared" si="166"/>
        <v>0</v>
      </c>
      <c r="J574" s="21">
        <f t="shared" si="166"/>
        <v>0</v>
      </c>
      <c r="K574" s="21">
        <f t="shared" si="166"/>
        <v>0</v>
      </c>
      <c r="L574" s="21">
        <f t="shared" si="166"/>
        <v>0</v>
      </c>
      <c r="M574" s="21">
        <f t="shared" si="166"/>
        <v>0</v>
      </c>
      <c r="N574" s="21">
        <f t="shared" si="166"/>
        <v>1527.7777799999999</v>
      </c>
      <c r="O574" s="21">
        <f t="shared" si="166"/>
        <v>0</v>
      </c>
      <c r="P574" s="21">
        <f t="shared" si="166"/>
        <v>0</v>
      </c>
      <c r="Q574" s="21">
        <f t="shared" si="166"/>
        <v>0</v>
      </c>
    </row>
    <row r="575" spans="1:17" s="30" customFormat="1" ht="15" customHeight="1" x14ac:dyDescent="0.2">
      <c r="A575" s="58"/>
      <c r="B575" s="61" t="s">
        <v>236</v>
      </c>
      <c r="C575" s="29" t="s">
        <v>45</v>
      </c>
      <c r="D575" s="60"/>
      <c r="E575" s="21">
        <f t="shared" si="163"/>
        <v>0</v>
      </c>
      <c r="F575" s="20">
        <v>0</v>
      </c>
      <c r="G575" s="20">
        <v>0</v>
      </c>
      <c r="H575" s="20">
        <v>0</v>
      </c>
      <c r="I575" s="20">
        <v>0</v>
      </c>
      <c r="J575" s="20">
        <v>0</v>
      </c>
      <c r="K575" s="20">
        <v>0</v>
      </c>
      <c r="L575" s="20">
        <v>0</v>
      </c>
      <c r="M575" s="20">
        <v>0</v>
      </c>
      <c r="N575" s="20">
        <v>0</v>
      </c>
      <c r="O575" s="20">
        <v>0</v>
      </c>
      <c r="P575" s="20">
        <v>0</v>
      </c>
      <c r="Q575" s="20">
        <v>0</v>
      </c>
    </row>
    <row r="576" spans="1:17" s="30" customFormat="1" ht="15" customHeight="1" x14ac:dyDescent="0.2">
      <c r="A576" s="58"/>
      <c r="B576" s="61"/>
      <c r="C576" s="29" t="s">
        <v>46</v>
      </c>
      <c r="D576" s="60"/>
      <c r="E576" s="21">
        <f t="shared" si="163"/>
        <v>1375</v>
      </c>
      <c r="F576" s="20">
        <v>0</v>
      </c>
      <c r="G576" s="20">
        <v>0</v>
      </c>
      <c r="H576" s="20">
        <v>0</v>
      </c>
      <c r="I576" s="20">
        <v>0</v>
      </c>
      <c r="J576" s="20">
        <v>0</v>
      </c>
      <c r="K576" s="20">
        <v>0</v>
      </c>
      <c r="L576" s="20">
        <v>0</v>
      </c>
      <c r="M576" s="20">
        <v>0</v>
      </c>
      <c r="N576" s="20">
        <v>1375</v>
      </c>
      <c r="O576" s="20">
        <v>0</v>
      </c>
      <c r="P576" s="20">
        <v>0</v>
      </c>
      <c r="Q576" s="20">
        <v>0</v>
      </c>
    </row>
    <row r="577" spans="1:17" s="30" customFormat="1" ht="15" customHeight="1" x14ac:dyDescent="0.2">
      <c r="A577" s="58"/>
      <c r="B577" s="61"/>
      <c r="C577" s="29" t="s">
        <v>47</v>
      </c>
      <c r="D577" s="60"/>
      <c r="E577" s="21">
        <f t="shared" si="163"/>
        <v>152.77778000000001</v>
      </c>
      <c r="F577" s="20">
        <f t="shared" ref="F577:M577" si="167">F576*0.1</f>
        <v>0</v>
      </c>
      <c r="G577" s="20">
        <f t="shared" si="167"/>
        <v>0</v>
      </c>
      <c r="H577" s="20">
        <f t="shared" si="167"/>
        <v>0</v>
      </c>
      <c r="I577" s="20">
        <f t="shared" si="167"/>
        <v>0</v>
      </c>
      <c r="J577" s="20">
        <f t="shared" si="167"/>
        <v>0</v>
      </c>
      <c r="K577" s="20">
        <f t="shared" si="167"/>
        <v>0</v>
      </c>
      <c r="L577" s="20">
        <f t="shared" si="167"/>
        <v>0</v>
      </c>
      <c r="M577" s="20">
        <f t="shared" si="167"/>
        <v>0</v>
      </c>
      <c r="N577" s="20">
        <f>N576/0.9*0.1</f>
        <v>152.77778000000001</v>
      </c>
      <c r="O577" s="20">
        <f>O576/0.9*0.1</f>
        <v>0</v>
      </c>
      <c r="P577" s="20">
        <f>P576/0.9*0.1</f>
        <v>0</v>
      </c>
      <c r="Q577" s="20">
        <f>Q576/0.9*0.1</f>
        <v>0</v>
      </c>
    </row>
    <row r="578" spans="1:17" s="30" customFormat="1" ht="15" customHeight="1" x14ac:dyDescent="0.2">
      <c r="A578" s="59"/>
      <c r="B578" s="62"/>
      <c r="C578" s="29" t="s">
        <v>48</v>
      </c>
      <c r="D578" s="60"/>
      <c r="E578" s="21">
        <f t="shared" si="163"/>
        <v>0</v>
      </c>
      <c r="F578" s="20">
        <v>0</v>
      </c>
      <c r="G578" s="20">
        <v>0</v>
      </c>
      <c r="H578" s="20">
        <v>0</v>
      </c>
      <c r="I578" s="20">
        <v>0</v>
      </c>
      <c r="J578" s="20">
        <v>0</v>
      </c>
      <c r="K578" s="20">
        <v>0</v>
      </c>
      <c r="L578" s="20">
        <v>0</v>
      </c>
      <c r="M578" s="20">
        <v>0</v>
      </c>
      <c r="N578" s="20">
        <v>0</v>
      </c>
      <c r="O578" s="20">
        <v>0</v>
      </c>
      <c r="P578" s="20">
        <v>0</v>
      </c>
      <c r="Q578" s="20">
        <v>0</v>
      </c>
    </row>
    <row r="579" spans="1:17" s="30" customFormat="1" ht="15" customHeight="1" x14ac:dyDescent="0.2">
      <c r="A579" s="57" t="s">
        <v>561</v>
      </c>
      <c r="B579" s="31" t="s">
        <v>237</v>
      </c>
      <c r="C579" s="29" t="s">
        <v>44</v>
      </c>
      <c r="D579" s="60"/>
      <c r="E579" s="21">
        <f t="shared" si="163"/>
        <v>2777.7777799999999</v>
      </c>
      <c r="F579" s="21">
        <f t="shared" ref="F579:Q579" si="168">SUM(F580:F583)</f>
        <v>0</v>
      </c>
      <c r="G579" s="21">
        <f t="shared" si="168"/>
        <v>0</v>
      </c>
      <c r="H579" s="21">
        <f t="shared" si="168"/>
        <v>0</v>
      </c>
      <c r="I579" s="21">
        <f t="shared" si="168"/>
        <v>0</v>
      </c>
      <c r="J579" s="21">
        <f t="shared" si="168"/>
        <v>0</v>
      </c>
      <c r="K579" s="21">
        <f t="shared" si="168"/>
        <v>0</v>
      </c>
      <c r="L579" s="21">
        <f t="shared" si="168"/>
        <v>0</v>
      </c>
      <c r="M579" s="21">
        <f t="shared" si="168"/>
        <v>0</v>
      </c>
      <c r="N579" s="21">
        <f t="shared" si="168"/>
        <v>2777.7777799999999</v>
      </c>
      <c r="O579" s="21">
        <f t="shared" si="168"/>
        <v>0</v>
      </c>
      <c r="P579" s="21">
        <f t="shared" si="168"/>
        <v>0</v>
      </c>
      <c r="Q579" s="21">
        <f t="shared" si="168"/>
        <v>0</v>
      </c>
    </row>
    <row r="580" spans="1:17" s="30" customFormat="1" ht="15" customHeight="1" x14ac:dyDescent="0.2">
      <c r="A580" s="58"/>
      <c r="B580" s="61" t="s">
        <v>238</v>
      </c>
      <c r="C580" s="29" t="s">
        <v>45</v>
      </c>
      <c r="D580" s="60"/>
      <c r="E580" s="21">
        <f t="shared" si="163"/>
        <v>0</v>
      </c>
      <c r="F580" s="20">
        <v>0</v>
      </c>
      <c r="G580" s="20">
        <v>0</v>
      </c>
      <c r="H580" s="20">
        <v>0</v>
      </c>
      <c r="I580" s="20">
        <v>0</v>
      </c>
      <c r="J580" s="20">
        <v>0</v>
      </c>
      <c r="K580" s="20">
        <v>0</v>
      </c>
      <c r="L580" s="20">
        <v>0</v>
      </c>
      <c r="M580" s="20">
        <v>0</v>
      </c>
      <c r="N580" s="20">
        <v>0</v>
      </c>
      <c r="O580" s="20">
        <v>0</v>
      </c>
      <c r="P580" s="20">
        <v>0</v>
      </c>
      <c r="Q580" s="20">
        <v>0</v>
      </c>
    </row>
    <row r="581" spans="1:17" s="30" customFormat="1" ht="15" customHeight="1" x14ac:dyDescent="0.2">
      <c r="A581" s="58"/>
      <c r="B581" s="61"/>
      <c r="C581" s="29" t="s">
        <v>46</v>
      </c>
      <c r="D581" s="60"/>
      <c r="E581" s="21">
        <f t="shared" si="163"/>
        <v>2500</v>
      </c>
      <c r="F581" s="20">
        <v>0</v>
      </c>
      <c r="G581" s="20">
        <v>0</v>
      </c>
      <c r="H581" s="20">
        <v>0</v>
      </c>
      <c r="I581" s="20">
        <v>0</v>
      </c>
      <c r="J581" s="20">
        <v>0</v>
      </c>
      <c r="K581" s="20">
        <v>0</v>
      </c>
      <c r="L581" s="20">
        <v>0</v>
      </c>
      <c r="M581" s="20">
        <v>0</v>
      </c>
      <c r="N581" s="20">
        <v>2500</v>
      </c>
      <c r="O581" s="20">
        <v>0</v>
      </c>
      <c r="P581" s="20">
        <v>0</v>
      </c>
      <c r="Q581" s="20">
        <v>0</v>
      </c>
    </row>
    <row r="582" spans="1:17" s="30" customFormat="1" ht="15" customHeight="1" x14ac:dyDescent="0.2">
      <c r="A582" s="58"/>
      <c r="B582" s="61"/>
      <c r="C582" s="29" t="s">
        <v>47</v>
      </c>
      <c r="D582" s="60"/>
      <c r="E582" s="21">
        <f t="shared" si="163"/>
        <v>277.77778000000001</v>
      </c>
      <c r="F582" s="20">
        <f t="shared" ref="F582:M582" si="169">F581*0.1</f>
        <v>0</v>
      </c>
      <c r="G582" s="20">
        <f t="shared" si="169"/>
        <v>0</v>
      </c>
      <c r="H582" s="20">
        <f t="shared" si="169"/>
        <v>0</v>
      </c>
      <c r="I582" s="20">
        <f t="shared" si="169"/>
        <v>0</v>
      </c>
      <c r="J582" s="20">
        <f t="shared" si="169"/>
        <v>0</v>
      </c>
      <c r="K582" s="20">
        <f t="shared" si="169"/>
        <v>0</v>
      </c>
      <c r="L582" s="20">
        <f t="shared" si="169"/>
        <v>0</v>
      </c>
      <c r="M582" s="20">
        <f t="shared" si="169"/>
        <v>0</v>
      </c>
      <c r="N582" s="20">
        <f>N581/0.9*0.1</f>
        <v>277.77778000000001</v>
      </c>
      <c r="O582" s="20">
        <f>O581/0.9*0.1</f>
        <v>0</v>
      </c>
      <c r="P582" s="20">
        <f>P581/0.9*0.1</f>
        <v>0</v>
      </c>
      <c r="Q582" s="20">
        <f>Q581/0.9*0.1</f>
        <v>0</v>
      </c>
    </row>
    <row r="583" spans="1:17" s="30" customFormat="1" ht="15" customHeight="1" x14ac:dyDescent="0.2">
      <c r="A583" s="59"/>
      <c r="B583" s="62"/>
      <c r="C583" s="29" t="s">
        <v>48</v>
      </c>
      <c r="D583" s="60"/>
      <c r="E583" s="21">
        <f t="shared" si="163"/>
        <v>0</v>
      </c>
      <c r="F583" s="20">
        <v>0</v>
      </c>
      <c r="G583" s="20">
        <v>0</v>
      </c>
      <c r="H583" s="20">
        <v>0</v>
      </c>
      <c r="I583" s="20">
        <v>0</v>
      </c>
      <c r="J583" s="20">
        <v>0</v>
      </c>
      <c r="K583" s="20">
        <v>0</v>
      </c>
      <c r="L583" s="20">
        <v>0</v>
      </c>
      <c r="M583" s="20">
        <v>0</v>
      </c>
      <c r="N583" s="20">
        <v>0</v>
      </c>
      <c r="O583" s="20">
        <v>0</v>
      </c>
      <c r="P583" s="20">
        <v>0</v>
      </c>
      <c r="Q583" s="20">
        <v>0</v>
      </c>
    </row>
    <row r="584" spans="1:17" s="30" customFormat="1" ht="15" customHeight="1" x14ac:dyDescent="0.2">
      <c r="A584" s="57" t="s">
        <v>562</v>
      </c>
      <c r="B584" s="31" t="s">
        <v>239</v>
      </c>
      <c r="C584" s="29" t="s">
        <v>44</v>
      </c>
      <c r="D584" s="60"/>
      <c r="E584" s="21">
        <f t="shared" si="163"/>
        <v>1666.6666700000001</v>
      </c>
      <c r="F584" s="21">
        <f t="shared" ref="F584:Q584" si="170">SUM(F585:F588)</f>
        <v>0</v>
      </c>
      <c r="G584" s="21">
        <f t="shared" si="170"/>
        <v>0</v>
      </c>
      <c r="H584" s="21">
        <f t="shared" si="170"/>
        <v>0</v>
      </c>
      <c r="I584" s="21">
        <f t="shared" si="170"/>
        <v>0</v>
      </c>
      <c r="J584" s="21">
        <f t="shared" si="170"/>
        <v>0</v>
      </c>
      <c r="K584" s="21">
        <f t="shared" si="170"/>
        <v>0</v>
      </c>
      <c r="L584" s="21">
        <f t="shared" si="170"/>
        <v>0</v>
      </c>
      <c r="M584" s="21">
        <f t="shared" si="170"/>
        <v>0</v>
      </c>
      <c r="N584" s="21">
        <f t="shared" si="170"/>
        <v>1666.6666700000001</v>
      </c>
      <c r="O584" s="21">
        <f t="shared" si="170"/>
        <v>0</v>
      </c>
      <c r="P584" s="21">
        <f t="shared" si="170"/>
        <v>0</v>
      </c>
      <c r="Q584" s="21">
        <f t="shared" si="170"/>
        <v>0</v>
      </c>
    </row>
    <row r="585" spans="1:17" s="30" customFormat="1" ht="15" customHeight="1" x14ac:dyDescent="0.2">
      <c r="A585" s="58"/>
      <c r="B585" s="61" t="s">
        <v>240</v>
      </c>
      <c r="C585" s="29" t="s">
        <v>45</v>
      </c>
      <c r="D585" s="60"/>
      <c r="E585" s="21">
        <f t="shared" si="163"/>
        <v>0</v>
      </c>
      <c r="F585" s="20">
        <v>0</v>
      </c>
      <c r="G585" s="20">
        <v>0</v>
      </c>
      <c r="H585" s="20">
        <v>0</v>
      </c>
      <c r="I585" s="20">
        <v>0</v>
      </c>
      <c r="J585" s="20">
        <v>0</v>
      </c>
      <c r="K585" s="20">
        <v>0</v>
      </c>
      <c r="L585" s="20">
        <v>0</v>
      </c>
      <c r="M585" s="20">
        <v>0</v>
      </c>
      <c r="N585" s="20">
        <v>0</v>
      </c>
      <c r="O585" s="20">
        <v>0</v>
      </c>
      <c r="P585" s="20">
        <v>0</v>
      </c>
      <c r="Q585" s="20">
        <v>0</v>
      </c>
    </row>
    <row r="586" spans="1:17" s="30" customFormat="1" ht="15" customHeight="1" x14ac:dyDescent="0.2">
      <c r="A586" s="58"/>
      <c r="B586" s="61"/>
      <c r="C586" s="29" t="s">
        <v>46</v>
      </c>
      <c r="D586" s="60"/>
      <c r="E586" s="21">
        <f t="shared" si="163"/>
        <v>1500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0</v>
      </c>
      <c r="L586" s="20">
        <v>0</v>
      </c>
      <c r="M586" s="20">
        <v>0</v>
      </c>
      <c r="N586" s="20">
        <v>1500</v>
      </c>
      <c r="O586" s="20">
        <v>0</v>
      </c>
      <c r="P586" s="20">
        <v>0</v>
      </c>
      <c r="Q586" s="20">
        <v>0</v>
      </c>
    </row>
    <row r="587" spans="1:17" s="30" customFormat="1" ht="15" customHeight="1" x14ac:dyDescent="0.2">
      <c r="A587" s="58"/>
      <c r="B587" s="61"/>
      <c r="C587" s="29" t="s">
        <v>47</v>
      </c>
      <c r="D587" s="60"/>
      <c r="E587" s="21">
        <f t="shared" si="163"/>
        <v>166.66667000000001</v>
      </c>
      <c r="F587" s="20">
        <f t="shared" ref="F587:M587" si="171">F586*0.1</f>
        <v>0</v>
      </c>
      <c r="G587" s="20">
        <f t="shared" si="171"/>
        <v>0</v>
      </c>
      <c r="H587" s="20">
        <f t="shared" si="171"/>
        <v>0</v>
      </c>
      <c r="I587" s="20">
        <f t="shared" si="171"/>
        <v>0</v>
      </c>
      <c r="J587" s="20">
        <f t="shared" si="171"/>
        <v>0</v>
      </c>
      <c r="K587" s="20">
        <f t="shared" si="171"/>
        <v>0</v>
      </c>
      <c r="L587" s="20">
        <f t="shared" si="171"/>
        <v>0</v>
      </c>
      <c r="M587" s="20">
        <f t="shared" si="171"/>
        <v>0</v>
      </c>
      <c r="N587" s="20">
        <f>N586/0.9*0.1</f>
        <v>166.66667000000001</v>
      </c>
      <c r="O587" s="20">
        <f>O586/0.9*0.1</f>
        <v>0</v>
      </c>
      <c r="P587" s="20">
        <f>P586/0.9*0.1</f>
        <v>0</v>
      </c>
      <c r="Q587" s="20">
        <f>Q586/0.9*0.1</f>
        <v>0</v>
      </c>
    </row>
    <row r="588" spans="1:17" s="30" customFormat="1" ht="15" customHeight="1" x14ac:dyDescent="0.2">
      <c r="A588" s="59"/>
      <c r="B588" s="62"/>
      <c r="C588" s="29" t="s">
        <v>48</v>
      </c>
      <c r="D588" s="60"/>
      <c r="E588" s="21">
        <f t="shared" si="163"/>
        <v>0</v>
      </c>
      <c r="F588" s="20">
        <v>0</v>
      </c>
      <c r="G588" s="20">
        <v>0</v>
      </c>
      <c r="H588" s="20">
        <v>0</v>
      </c>
      <c r="I588" s="20">
        <v>0</v>
      </c>
      <c r="J588" s="20">
        <v>0</v>
      </c>
      <c r="K588" s="20">
        <v>0</v>
      </c>
      <c r="L588" s="20">
        <v>0</v>
      </c>
      <c r="M588" s="20">
        <v>0</v>
      </c>
      <c r="N588" s="20">
        <v>0</v>
      </c>
      <c r="O588" s="20">
        <v>0</v>
      </c>
      <c r="P588" s="20">
        <v>0</v>
      </c>
      <c r="Q588" s="20">
        <v>0</v>
      </c>
    </row>
    <row r="589" spans="1:17" s="30" customFormat="1" ht="15" customHeight="1" x14ac:dyDescent="0.2">
      <c r="A589" s="57" t="s">
        <v>563</v>
      </c>
      <c r="B589" s="31" t="s">
        <v>411</v>
      </c>
      <c r="C589" s="29" t="s">
        <v>44</v>
      </c>
      <c r="D589" s="60"/>
      <c r="E589" s="21">
        <f>SUM(F589:Q589)</f>
        <v>17777.20132</v>
      </c>
      <c r="F589" s="21">
        <f t="shared" ref="F589:Q589" si="172">SUM(F590:F593)</f>
        <v>0</v>
      </c>
      <c r="G589" s="21">
        <f t="shared" si="172"/>
        <v>0</v>
      </c>
      <c r="H589" s="21">
        <f t="shared" si="172"/>
        <v>0</v>
      </c>
      <c r="I589" s="21">
        <f t="shared" si="172"/>
        <v>0</v>
      </c>
      <c r="J589" s="21">
        <f t="shared" si="172"/>
        <v>0</v>
      </c>
      <c r="K589" s="21">
        <f t="shared" si="172"/>
        <v>0</v>
      </c>
      <c r="L589" s="21">
        <f t="shared" si="172"/>
        <v>0</v>
      </c>
      <c r="M589" s="21">
        <f t="shared" si="172"/>
        <v>0</v>
      </c>
      <c r="N589" s="21">
        <f t="shared" si="172"/>
        <v>4443.8680000000004</v>
      </c>
      <c r="O589" s="21">
        <f t="shared" si="172"/>
        <v>4444.4444400000002</v>
      </c>
      <c r="P589" s="21">
        <f t="shared" si="172"/>
        <v>4444.4444400000002</v>
      </c>
      <c r="Q589" s="21">
        <f t="shared" si="172"/>
        <v>4444.4444400000002</v>
      </c>
    </row>
    <row r="590" spans="1:17" s="30" customFormat="1" ht="15" customHeight="1" x14ac:dyDescent="0.2">
      <c r="A590" s="58"/>
      <c r="B590" s="61" t="s">
        <v>412</v>
      </c>
      <c r="C590" s="29" t="s">
        <v>45</v>
      </c>
      <c r="D590" s="60"/>
      <c r="E590" s="21">
        <f>SUM(F590:Q590)</f>
        <v>0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  <c r="K590" s="20">
        <v>0</v>
      </c>
      <c r="L590" s="20">
        <v>0</v>
      </c>
      <c r="M590" s="20">
        <v>0</v>
      </c>
      <c r="N590" s="20">
        <v>0</v>
      </c>
      <c r="O590" s="20">
        <v>0</v>
      </c>
      <c r="P590" s="20">
        <v>0</v>
      </c>
      <c r="Q590" s="20">
        <v>0</v>
      </c>
    </row>
    <row r="591" spans="1:17" s="30" customFormat="1" ht="15" customHeight="1" x14ac:dyDescent="0.2">
      <c r="A591" s="58"/>
      <c r="B591" s="61"/>
      <c r="C591" s="29" t="s">
        <v>46</v>
      </c>
      <c r="D591" s="60"/>
      <c r="E591" s="21">
        <f>SUM(F591:Q591)</f>
        <v>15999.4812</v>
      </c>
      <c r="F591" s="20">
        <v>0</v>
      </c>
      <c r="G591" s="20">
        <v>0</v>
      </c>
      <c r="H591" s="20">
        <v>0</v>
      </c>
      <c r="I591" s="20">
        <v>0</v>
      </c>
      <c r="J591" s="20">
        <v>0</v>
      </c>
      <c r="K591" s="20">
        <v>0</v>
      </c>
      <c r="L591" s="20">
        <v>0</v>
      </c>
      <c r="M591" s="20">
        <v>0</v>
      </c>
      <c r="N591" s="20">
        <v>3999.4812000000002</v>
      </c>
      <c r="O591" s="20">
        <v>4000</v>
      </c>
      <c r="P591" s="20">
        <v>4000</v>
      </c>
      <c r="Q591" s="20">
        <v>4000</v>
      </c>
    </row>
    <row r="592" spans="1:17" s="30" customFormat="1" ht="15" customHeight="1" x14ac:dyDescent="0.2">
      <c r="A592" s="58"/>
      <c r="B592" s="61"/>
      <c r="C592" s="29" t="s">
        <v>47</v>
      </c>
      <c r="D592" s="60"/>
      <c r="E592" s="21">
        <f>SUM(F592:Q592)</f>
        <v>1777.72012</v>
      </c>
      <c r="F592" s="20">
        <f t="shared" ref="F592:M592" si="173">F591*0.1</f>
        <v>0</v>
      </c>
      <c r="G592" s="20">
        <f t="shared" si="173"/>
        <v>0</v>
      </c>
      <c r="H592" s="20">
        <f t="shared" si="173"/>
        <v>0</v>
      </c>
      <c r="I592" s="20">
        <f t="shared" si="173"/>
        <v>0</v>
      </c>
      <c r="J592" s="20">
        <f t="shared" si="173"/>
        <v>0</v>
      </c>
      <c r="K592" s="20">
        <f t="shared" si="173"/>
        <v>0</v>
      </c>
      <c r="L592" s="20">
        <f t="shared" si="173"/>
        <v>0</v>
      </c>
      <c r="M592" s="20">
        <f t="shared" si="173"/>
        <v>0</v>
      </c>
      <c r="N592" s="20">
        <f>N591/0.9*0.1</f>
        <v>444.38679999999999</v>
      </c>
      <c r="O592" s="20">
        <f>O591/0.9*0.1</f>
        <v>444.44443999999999</v>
      </c>
      <c r="P592" s="20">
        <f>P591/0.9*0.1</f>
        <v>444.44443999999999</v>
      </c>
      <c r="Q592" s="20">
        <f>Q591/0.9*0.1</f>
        <v>444.44443999999999</v>
      </c>
    </row>
    <row r="593" spans="1:17" s="30" customFormat="1" ht="15" customHeight="1" x14ac:dyDescent="0.2">
      <c r="A593" s="59"/>
      <c r="B593" s="62"/>
      <c r="C593" s="29" t="s">
        <v>48</v>
      </c>
      <c r="D593" s="60"/>
      <c r="E593" s="21">
        <f>SUM(F593:Q593)</f>
        <v>0</v>
      </c>
      <c r="F593" s="20">
        <v>0</v>
      </c>
      <c r="G593" s="20">
        <v>0</v>
      </c>
      <c r="H593" s="20">
        <v>0</v>
      </c>
      <c r="I593" s="20">
        <v>0</v>
      </c>
      <c r="J593" s="20">
        <v>0</v>
      </c>
      <c r="K593" s="20">
        <v>0</v>
      </c>
      <c r="L593" s="20">
        <v>0</v>
      </c>
      <c r="M593" s="20">
        <v>0</v>
      </c>
      <c r="N593" s="20">
        <v>0</v>
      </c>
      <c r="O593" s="20">
        <v>0</v>
      </c>
      <c r="P593" s="20">
        <v>0</v>
      </c>
      <c r="Q593" s="20">
        <v>0</v>
      </c>
    </row>
    <row r="594" spans="1:17" s="28" customFormat="1" ht="15" customHeight="1" x14ac:dyDescent="0.2">
      <c r="A594" s="57" t="s">
        <v>564</v>
      </c>
      <c r="B594" s="31" t="s">
        <v>241</v>
      </c>
      <c r="C594" s="29" t="s">
        <v>44</v>
      </c>
      <c r="D594" s="60"/>
      <c r="E594" s="21">
        <f t="shared" si="145"/>
        <v>458941.08227000001</v>
      </c>
      <c r="F594" s="21">
        <f t="shared" ref="F594:Q594" si="174">SUM(F595:F598)</f>
        <v>125400</v>
      </c>
      <c r="G594" s="21">
        <f t="shared" si="174"/>
        <v>28500</v>
      </c>
      <c r="H594" s="21">
        <f t="shared" si="174"/>
        <v>177724.356</v>
      </c>
      <c r="I594" s="21">
        <f t="shared" si="174"/>
        <v>50000</v>
      </c>
      <c r="J594" s="21">
        <f t="shared" si="174"/>
        <v>11434.226269999999</v>
      </c>
      <c r="K594" s="21">
        <f t="shared" si="174"/>
        <v>0</v>
      </c>
      <c r="L594" s="21">
        <f t="shared" si="174"/>
        <v>0</v>
      </c>
      <c r="M594" s="21">
        <f t="shared" si="174"/>
        <v>0</v>
      </c>
      <c r="N594" s="21">
        <f t="shared" si="174"/>
        <v>65882.5</v>
      </c>
      <c r="O594" s="21">
        <f t="shared" si="174"/>
        <v>0</v>
      </c>
      <c r="P594" s="21">
        <f t="shared" si="174"/>
        <v>0</v>
      </c>
      <c r="Q594" s="21">
        <f t="shared" si="174"/>
        <v>0</v>
      </c>
    </row>
    <row r="595" spans="1:17" s="28" customFormat="1" ht="15" x14ac:dyDescent="0.2">
      <c r="A595" s="58"/>
      <c r="B595" s="61" t="s">
        <v>242</v>
      </c>
      <c r="C595" s="29" t="s">
        <v>45</v>
      </c>
      <c r="D595" s="60"/>
      <c r="E595" s="21">
        <f t="shared" si="145"/>
        <v>65882.5</v>
      </c>
      <c r="F595" s="20">
        <f>F600+F605+F610+F615+F620+F625</f>
        <v>0</v>
      </c>
      <c r="G595" s="20">
        <f t="shared" ref="G595:Q595" si="175">G600+G605+G610+G615+G620+G625</f>
        <v>0</v>
      </c>
      <c r="H595" s="20">
        <f t="shared" si="175"/>
        <v>0</v>
      </c>
      <c r="I595" s="20">
        <f t="shared" si="175"/>
        <v>0</v>
      </c>
      <c r="J595" s="20">
        <f t="shared" si="175"/>
        <v>0</v>
      </c>
      <c r="K595" s="20">
        <f t="shared" si="175"/>
        <v>0</v>
      </c>
      <c r="L595" s="20">
        <f t="shared" si="175"/>
        <v>0</v>
      </c>
      <c r="M595" s="20">
        <f t="shared" si="175"/>
        <v>0</v>
      </c>
      <c r="N595" s="20">
        <f t="shared" si="175"/>
        <v>65882.5</v>
      </c>
      <c r="O595" s="20">
        <f t="shared" si="175"/>
        <v>0</v>
      </c>
      <c r="P595" s="20">
        <f t="shared" si="175"/>
        <v>0</v>
      </c>
      <c r="Q595" s="20">
        <f t="shared" si="175"/>
        <v>0</v>
      </c>
    </row>
    <row r="596" spans="1:17" s="28" customFormat="1" ht="15" x14ac:dyDescent="0.2">
      <c r="A596" s="58"/>
      <c r="B596" s="61"/>
      <c r="C596" s="29" t="s">
        <v>46</v>
      </c>
      <c r="D596" s="60"/>
      <c r="E596" s="21">
        <f t="shared" si="145"/>
        <v>390538.18627000001</v>
      </c>
      <c r="F596" s="20">
        <f t="shared" ref="F596:Q598" si="176">F601+F606+F611+F616+F621+F626</f>
        <v>125400</v>
      </c>
      <c r="G596" s="20">
        <f t="shared" si="176"/>
        <v>28500</v>
      </c>
      <c r="H596" s="20">
        <f t="shared" si="176"/>
        <v>175203.96</v>
      </c>
      <c r="I596" s="20">
        <f t="shared" si="176"/>
        <v>50000</v>
      </c>
      <c r="J596" s="20">
        <f t="shared" si="176"/>
        <v>11434.226269999999</v>
      </c>
      <c r="K596" s="20">
        <f t="shared" si="176"/>
        <v>0</v>
      </c>
      <c r="L596" s="20">
        <f t="shared" si="176"/>
        <v>0</v>
      </c>
      <c r="M596" s="20">
        <f t="shared" si="176"/>
        <v>0</v>
      </c>
      <c r="N596" s="20">
        <f t="shared" si="176"/>
        <v>0</v>
      </c>
      <c r="O596" s="20">
        <f t="shared" si="176"/>
        <v>0</v>
      </c>
      <c r="P596" s="20">
        <f t="shared" si="176"/>
        <v>0</v>
      </c>
      <c r="Q596" s="20">
        <f t="shared" si="176"/>
        <v>0</v>
      </c>
    </row>
    <row r="597" spans="1:17" s="28" customFormat="1" ht="15" x14ac:dyDescent="0.2">
      <c r="A597" s="58"/>
      <c r="B597" s="61"/>
      <c r="C597" s="29" t="s">
        <v>47</v>
      </c>
      <c r="D597" s="60"/>
      <c r="E597" s="21">
        <f t="shared" si="145"/>
        <v>2520.3960000000002</v>
      </c>
      <c r="F597" s="20">
        <f t="shared" si="176"/>
        <v>0</v>
      </c>
      <c r="G597" s="20">
        <f t="shared" si="176"/>
        <v>0</v>
      </c>
      <c r="H597" s="20">
        <f t="shared" si="176"/>
        <v>2520.3960000000002</v>
      </c>
      <c r="I597" s="20">
        <f t="shared" si="176"/>
        <v>0</v>
      </c>
      <c r="J597" s="20">
        <f t="shared" si="176"/>
        <v>0</v>
      </c>
      <c r="K597" s="20">
        <f t="shared" si="176"/>
        <v>0</v>
      </c>
      <c r="L597" s="20">
        <f t="shared" si="176"/>
        <v>0</v>
      </c>
      <c r="M597" s="20">
        <f t="shared" si="176"/>
        <v>0</v>
      </c>
      <c r="N597" s="20">
        <f t="shared" si="176"/>
        <v>0</v>
      </c>
      <c r="O597" s="20">
        <f t="shared" si="176"/>
        <v>0</v>
      </c>
      <c r="P597" s="20">
        <f t="shared" si="176"/>
        <v>0</v>
      </c>
      <c r="Q597" s="20">
        <f t="shared" si="176"/>
        <v>0</v>
      </c>
    </row>
    <row r="598" spans="1:17" s="28" customFormat="1" ht="15" x14ac:dyDescent="0.2">
      <c r="A598" s="59"/>
      <c r="B598" s="62"/>
      <c r="C598" s="29" t="s">
        <v>48</v>
      </c>
      <c r="D598" s="60"/>
      <c r="E598" s="21">
        <f t="shared" si="145"/>
        <v>0</v>
      </c>
      <c r="F598" s="20">
        <f t="shared" si="176"/>
        <v>0</v>
      </c>
      <c r="G598" s="20">
        <f t="shared" si="176"/>
        <v>0</v>
      </c>
      <c r="H598" s="20">
        <f t="shared" si="176"/>
        <v>0</v>
      </c>
      <c r="I598" s="20">
        <f t="shared" si="176"/>
        <v>0</v>
      </c>
      <c r="J598" s="20">
        <f t="shared" si="176"/>
        <v>0</v>
      </c>
      <c r="K598" s="20">
        <f t="shared" si="176"/>
        <v>0</v>
      </c>
      <c r="L598" s="20">
        <f t="shared" si="176"/>
        <v>0</v>
      </c>
      <c r="M598" s="20">
        <f t="shared" si="176"/>
        <v>0</v>
      </c>
      <c r="N598" s="20">
        <f t="shared" si="176"/>
        <v>0</v>
      </c>
      <c r="O598" s="20">
        <f t="shared" si="176"/>
        <v>0</v>
      </c>
      <c r="P598" s="20">
        <f t="shared" si="176"/>
        <v>0</v>
      </c>
      <c r="Q598" s="20">
        <f t="shared" si="176"/>
        <v>0</v>
      </c>
    </row>
    <row r="599" spans="1:17" s="28" customFormat="1" ht="15" customHeight="1" x14ac:dyDescent="0.2">
      <c r="A599" s="57" t="s">
        <v>565</v>
      </c>
      <c r="B599" s="31" t="s">
        <v>243</v>
      </c>
      <c r="C599" s="29" t="s">
        <v>44</v>
      </c>
      <c r="D599" s="60"/>
      <c r="E599" s="21">
        <f t="shared" si="145"/>
        <v>357334.22626999998</v>
      </c>
      <c r="F599" s="21">
        <f t="shared" ref="F599:Q599" si="177">SUM(F600:F603)</f>
        <v>125400</v>
      </c>
      <c r="G599" s="21">
        <f t="shared" si="177"/>
        <v>28500</v>
      </c>
      <c r="H599" s="21">
        <f t="shared" si="177"/>
        <v>150000</v>
      </c>
      <c r="I599" s="21">
        <f t="shared" si="177"/>
        <v>50000</v>
      </c>
      <c r="J599" s="21">
        <f t="shared" si="177"/>
        <v>3434.2262700000001</v>
      </c>
      <c r="K599" s="21">
        <f t="shared" si="177"/>
        <v>0</v>
      </c>
      <c r="L599" s="21">
        <f t="shared" si="177"/>
        <v>0</v>
      </c>
      <c r="M599" s="21">
        <f t="shared" si="177"/>
        <v>0</v>
      </c>
      <c r="N599" s="21">
        <f t="shared" si="177"/>
        <v>0</v>
      </c>
      <c r="O599" s="21">
        <f t="shared" si="177"/>
        <v>0</v>
      </c>
      <c r="P599" s="21">
        <f t="shared" si="177"/>
        <v>0</v>
      </c>
      <c r="Q599" s="21">
        <f t="shared" si="177"/>
        <v>0</v>
      </c>
    </row>
    <row r="600" spans="1:17" s="30" customFormat="1" ht="15" x14ac:dyDescent="0.2">
      <c r="A600" s="58"/>
      <c r="B600" s="61" t="s">
        <v>244</v>
      </c>
      <c r="C600" s="29" t="s">
        <v>45</v>
      </c>
      <c r="D600" s="60"/>
      <c r="E600" s="21">
        <f t="shared" si="145"/>
        <v>0</v>
      </c>
      <c r="F600" s="20">
        <v>0</v>
      </c>
      <c r="G600" s="20">
        <v>0</v>
      </c>
      <c r="H600" s="20">
        <v>0</v>
      </c>
      <c r="I600" s="20">
        <v>0</v>
      </c>
      <c r="J600" s="20">
        <v>0</v>
      </c>
      <c r="K600" s="20">
        <v>0</v>
      </c>
      <c r="L600" s="20">
        <v>0</v>
      </c>
      <c r="M600" s="20">
        <v>0</v>
      </c>
      <c r="N600" s="20">
        <v>0</v>
      </c>
      <c r="O600" s="20">
        <v>0</v>
      </c>
      <c r="P600" s="20">
        <v>0</v>
      </c>
      <c r="Q600" s="20">
        <v>0</v>
      </c>
    </row>
    <row r="601" spans="1:17" s="30" customFormat="1" ht="15" x14ac:dyDescent="0.2">
      <c r="A601" s="58"/>
      <c r="B601" s="61"/>
      <c r="C601" s="29" t="s">
        <v>46</v>
      </c>
      <c r="D601" s="60"/>
      <c r="E601" s="21">
        <f t="shared" si="145"/>
        <v>357334.22626999998</v>
      </c>
      <c r="F601" s="20">
        <v>125400</v>
      </c>
      <c r="G601" s="20">
        <v>28500</v>
      </c>
      <c r="H601" s="20">
        <v>150000</v>
      </c>
      <c r="I601" s="20">
        <v>50000</v>
      </c>
      <c r="J601" s="20">
        <v>3434.2262700000001</v>
      </c>
      <c r="K601" s="20">
        <v>0</v>
      </c>
      <c r="L601" s="20">
        <v>0</v>
      </c>
      <c r="M601" s="20">
        <v>0</v>
      </c>
      <c r="N601" s="20">
        <v>0</v>
      </c>
      <c r="O601" s="20">
        <v>0</v>
      </c>
      <c r="P601" s="20">
        <v>0</v>
      </c>
      <c r="Q601" s="20">
        <v>0</v>
      </c>
    </row>
    <row r="602" spans="1:17" s="30" customFormat="1" ht="15" x14ac:dyDescent="0.2">
      <c r="A602" s="58"/>
      <c r="B602" s="61"/>
      <c r="C602" s="29" t="s">
        <v>47</v>
      </c>
      <c r="D602" s="60"/>
      <c r="E602" s="21">
        <f t="shared" si="145"/>
        <v>0</v>
      </c>
      <c r="F602" s="20">
        <v>0</v>
      </c>
      <c r="G602" s="20">
        <v>0</v>
      </c>
      <c r="H602" s="20">
        <v>0</v>
      </c>
      <c r="I602" s="20">
        <v>0</v>
      </c>
      <c r="J602" s="20">
        <v>0</v>
      </c>
      <c r="K602" s="20">
        <v>0</v>
      </c>
      <c r="L602" s="20">
        <v>0</v>
      </c>
      <c r="M602" s="20">
        <v>0</v>
      </c>
      <c r="N602" s="20">
        <v>0</v>
      </c>
      <c r="O602" s="20">
        <v>0</v>
      </c>
      <c r="P602" s="20">
        <v>0</v>
      </c>
      <c r="Q602" s="20">
        <v>0</v>
      </c>
    </row>
    <row r="603" spans="1:17" s="30" customFormat="1" ht="15" x14ac:dyDescent="0.2">
      <c r="A603" s="59"/>
      <c r="B603" s="62"/>
      <c r="C603" s="29" t="s">
        <v>48</v>
      </c>
      <c r="D603" s="60"/>
      <c r="E603" s="21">
        <f t="shared" si="145"/>
        <v>0</v>
      </c>
      <c r="F603" s="20">
        <v>0</v>
      </c>
      <c r="G603" s="20">
        <v>0</v>
      </c>
      <c r="H603" s="20">
        <v>0</v>
      </c>
      <c r="I603" s="20">
        <v>0</v>
      </c>
      <c r="J603" s="20">
        <v>0</v>
      </c>
      <c r="K603" s="20">
        <v>0</v>
      </c>
      <c r="L603" s="20">
        <v>0</v>
      </c>
      <c r="M603" s="20">
        <v>0</v>
      </c>
      <c r="N603" s="20">
        <v>0</v>
      </c>
      <c r="O603" s="20">
        <v>0</v>
      </c>
      <c r="P603" s="20">
        <v>0</v>
      </c>
      <c r="Q603" s="20">
        <v>0</v>
      </c>
    </row>
    <row r="604" spans="1:17" s="30" customFormat="1" ht="15" x14ac:dyDescent="0.2">
      <c r="A604" s="57" t="s">
        <v>566</v>
      </c>
      <c r="B604" s="31" t="s">
        <v>245</v>
      </c>
      <c r="C604" s="29" t="s">
        <v>44</v>
      </c>
      <c r="D604" s="60"/>
      <c r="E604" s="21">
        <f t="shared" si="145"/>
        <v>8000</v>
      </c>
      <c r="F604" s="21">
        <f t="shared" ref="F604:Q604" si="178">SUM(F605:F608)</f>
        <v>0</v>
      </c>
      <c r="G604" s="21">
        <f t="shared" si="178"/>
        <v>0</v>
      </c>
      <c r="H604" s="21">
        <f t="shared" si="178"/>
        <v>0</v>
      </c>
      <c r="I604" s="21">
        <f t="shared" si="178"/>
        <v>0</v>
      </c>
      <c r="J604" s="21">
        <f t="shared" si="178"/>
        <v>8000</v>
      </c>
      <c r="K604" s="21">
        <f t="shared" si="178"/>
        <v>0</v>
      </c>
      <c r="L604" s="21">
        <f t="shared" si="178"/>
        <v>0</v>
      </c>
      <c r="M604" s="21">
        <f t="shared" si="178"/>
        <v>0</v>
      </c>
      <c r="N604" s="21">
        <f t="shared" si="178"/>
        <v>0</v>
      </c>
      <c r="O604" s="21">
        <f t="shared" si="178"/>
        <v>0</v>
      </c>
      <c r="P604" s="21">
        <f t="shared" si="178"/>
        <v>0</v>
      </c>
      <c r="Q604" s="21">
        <f t="shared" si="178"/>
        <v>0</v>
      </c>
    </row>
    <row r="605" spans="1:17" s="30" customFormat="1" ht="15" x14ac:dyDescent="0.2">
      <c r="A605" s="58"/>
      <c r="B605" s="61" t="s">
        <v>246</v>
      </c>
      <c r="C605" s="29" t="s">
        <v>45</v>
      </c>
      <c r="D605" s="60"/>
      <c r="E605" s="21">
        <f t="shared" si="145"/>
        <v>0</v>
      </c>
      <c r="F605" s="20">
        <v>0</v>
      </c>
      <c r="G605" s="20">
        <v>0</v>
      </c>
      <c r="H605" s="20">
        <v>0</v>
      </c>
      <c r="I605" s="20">
        <v>0</v>
      </c>
      <c r="J605" s="20">
        <v>0</v>
      </c>
      <c r="K605" s="20">
        <v>0</v>
      </c>
      <c r="L605" s="20">
        <v>0</v>
      </c>
      <c r="M605" s="20">
        <v>0</v>
      </c>
      <c r="N605" s="20">
        <v>0</v>
      </c>
      <c r="O605" s="20">
        <v>0</v>
      </c>
      <c r="P605" s="20">
        <v>0</v>
      </c>
      <c r="Q605" s="20">
        <v>0</v>
      </c>
    </row>
    <row r="606" spans="1:17" s="30" customFormat="1" ht="15" x14ac:dyDescent="0.2">
      <c r="A606" s="58"/>
      <c r="B606" s="61"/>
      <c r="C606" s="29" t="s">
        <v>46</v>
      </c>
      <c r="D606" s="60"/>
      <c r="E606" s="21">
        <f t="shared" si="145"/>
        <v>8000</v>
      </c>
      <c r="F606" s="20">
        <v>0</v>
      </c>
      <c r="G606" s="20">
        <v>0</v>
      </c>
      <c r="H606" s="20">
        <v>0</v>
      </c>
      <c r="I606" s="20">
        <v>0</v>
      </c>
      <c r="J606" s="20">
        <v>8000</v>
      </c>
      <c r="K606" s="20">
        <v>0</v>
      </c>
      <c r="L606" s="20">
        <v>0</v>
      </c>
      <c r="M606" s="20">
        <v>0</v>
      </c>
      <c r="N606" s="20">
        <v>0</v>
      </c>
      <c r="O606" s="20">
        <v>0</v>
      </c>
      <c r="P606" s="20">
        <v>0</v>
      </c>
      <c r="Q606" s="20">
        <v>0</v>
      </c>
    </row>
    <row r="607" spans="1:17" s="30" customFormat="1" ht="15" x14ac:dyDescent="0.2">
      <c r="A607" s="58"/>
      <c r="B607" s="61"/>
      <c r="C607" s="29" t="s">
        <v>47</v>
      </c>
      <c r="D607" s="60"/>
      <c r="E607" s="21">
        <f t="shared" si="145"/>
        <v>0</v>
      </c>
      <c r="F607" s="20">
        <v>0</v>
      </c>
      <c r="G607" s="20">
        <v>0</v>
      </c>
      <c r="H607" s="20">
        <f>H606*0.1</f>
        <v>0</v>
      </c>
      <c r="I607" s="20">
        <v>0</v>
      </c>
      <c r="J607" s="20">
        <v>0</v>
      </c>
      <c r="K607" s="20">
        <v>0</v>
      </c>
      <c r="L607" s="20">
        <v>0</v>
      </c>
      <c r="M607" s="20">
        <v>0</v>
      </c>
      <c r="N607" s="20">
        <v>0</v>
      </c>
      <c r="O607" s="20">
        <v>0</v>
      </c>
      <c r="P607" s="20">
        <v>0</v>
      </c>
      <c r="Q607" s="20">
        <v>0</v>
      </c>
    </row>
    <row r="608" spans="1:17" s="30" customFormat="1" ht="15" x14ac:dyDescent="0.2">
      <c r="A608" s="59"/>
      <c r="B608" s="62"/>
      <c r="C608" s="29" t="s">
        <v>48</v>
      </c>
      <c r="D608" s="60"/>
      <c r="E608" s="21">
        <f t="shared" si="145"/>
        <v>0</v>
      </c>
      <c r="F608" s="20">
        <v>0</v>
      </c>
      <c r="G608" s="20">
        <v>0</v>
      </c>
      <c r="H608" s="20">
        <v>0</v>
      </c>
      <c r="I608" s="20">
        <v>0</v>
      </c>
      <c r="J608" s="20">
        <v>0</v>
      </c>
      <c r="K608" s="20">
        <v>0</v>
      </c>
      <c r="L608" s="20">
        <v>0</v>
      </c>
      <c r="M608" s="20">
        <v>0</v>
      </c>
      <c r="N608" s="20">
        <v>0</v>
      </c>
      <c r="O608" s="20">
        <v>0</v>
      </c>
      <c r="P608" s="20">
        <v>0</v>
      </c>
      <c r="Q608" s="20">
        <v>0</v>
      </c>
    </row>
    <row r="609" spans="1:17" s="30" customFormat="1" ht="15" customHeight="1" x14ac:dyDescent="0.2">
      <c r="A609" s="57" t="s">
        <v>567</v>
      </c>
      <c r="B609" s="31" t="s">
        <v>247</v>
      </c>
      <c r="C609" s="29" t="s">
        <v>44</v>
      </c>
      <c r="D609" s="60"/>
      <c r="E609" s="21">
        <f t="shared" si="145"/>
        <v>27724.356</v>
      </c>
      <c r="F609" s="21">
        <f t="shared" ref="F609:Q609" si="179">SUM(F610:F613)</f>
        <v>0</v>
      </c>
      <c r="G609" s="21">
        <f t="shared" si="179"/>
        <v>0</v>
      </c>
      <c r="H609" s="21">
        <f t="shared" si="179"/>
        <v>27724.356</v>
      </c>
      <c r="I609" s="21">
        <f t="shared" si="179"/>
        <v>0</v>
      </c>
      <c r="J609" s="21">
        <f t="shared" si="179"/>
        <v>0</v>
      </c>
      <c r="K609" s="21">
        <f t="shared" si="179"/>
        <v>0</v>
      </c>
      <c r="L609" s="21">
        <f t="shared" si="179"/>
        <v>0</v>
      </c>
      <c r="M609" s="21">
        <f t="shared" si="179"/>
        <v>0</v>
      </c>
      <c r="N609" s="21">
        <f t="shared" si="179"/>
        <v>0</v>
      </c>
      <c r="O609" s="21">
        <f t="shared" si="179"/>
        <v>0</v>
      </c>
      <c r="P609" s="21">
        <f t="shared" si="179"/>
        <v>0</v>
      </c>
      <c r="Q609" s="21">
        <f t="shared" si="179"/>
        <v>0</v>
      </c>
    </row>
    <row r="610" spans="1:17" s="30" customFormat="1" ht="18" customHeight="1" x14ac:dyDescent="0.2">
      <c r="A610" s="58"/>
      <c r="B610" s="61" t="s">
        <v>248</v>
      </c>
      <c r="C610" s="29" t="s">
        <v>45</v>
      </c>
      <c r="D610" s="60"/>
      <c r="E610" s="21">
        <f t="shared" si="145"/>
        <v>0</v>
      </c>
      <c r="F610" s="20">
        <v>0</v>
      </c>
      <c r="G610" s="20">
        <v>0</v>
      </c>
      <c r="H610" s="20">
        <v>0</v>
      </c>
      <c r="I610" s="20">
        <v>0</v>
      </c>
      <c r="J610" s="20">
        <v>0</v>
      </c>
      <c r="K610" s="20">
        <v>0</v>
      </c>
      <c r="L610" s="20">
        <v>0</v>
      </c>
      <c r="M610" s="20">
        <v>0</v>
      </c>
      <c r="N610" s="20">
        <v>0</v>
      </c>
      <c r="O610" s="20">
        <v>0</v>
      </c>
      <c r="P610" s="20">
        <v>0</v>
      </c>
      <c r="Q610" s="20">
        <v>0</v>
      </c>
    </row>
    <row r="611" spans="1:17" s="30" customFormat="1" ht="18" customHeight="1" x14ac:dyDescent="0.2">
      <c r="A611" s="58"/>
      <c r="B611" s="61"/>
      <c r="C611" s="29" t="s">
        <v>46</v>
      </c>
      <c r="D611" s="60"/>
      <c r="E611" s="21">
        <f t="shared" si="145"/>
        <v>25203.96</v>
      </c>
      <c r="F611" s="20">
        <v>0</v>
      </c>
      <c r="G611" s="20">
        <v>0</v>
      </c>
      <c r="H611" s="20">
        <v>25203.96</v>
      </c>
      <c r="I611" s="20">
        <v>0</v>
      </c>
      <c r="J611" s="20">
        <v>0</v>
      </c>
      <c r="K611" s="20">
        <v>0</v>
      </c>
      <c r="L611" s="20">
        <v>0</v>
      </c>
      <c r="M611" s="20">
        <v>0</v>
      </c>
      <c r="N611" s="20">
        <v>0</v>
      </c>
      <c r="O611" s="20">
        <v>0</v>
      </c>
      <c r="P611" s="20">
        <v>0</v>
      </c>
      <c r="Q611" s="20">
        <v>0</v>
      </c>
    </row>
    <row r="612" spans="1:17" s="30" customFormat="1" ht="15.75" customHeight="1" x14ac:dyDescent="0.2">
      <c r="A612" s="58"/>
      <c r="B612" s="61"/>
      <c r="C612" s="29" t="s">
        <v>47</v>
      </c>
      <c r="D612" s="60"/>
      <c r="E612" s="21">
        <f t="shared" si="145"/>
        <v>2520.3960000000002</v>
      </c>
      <c r="F612" s="20">
        <v>0</v>
      </c>
      <c r="G612" s="20">
        <v>0</v>
      </c>
      <c r="H612" s="20">
        <f>H611*0.1</f>
        <v>2520.3960000000002</v>
      </c>
      <c r="I612" s="20">
        <v>0</v>
      </c>
      <c r="J612" s="20">
        <v>0</v>
      </c>
      <c r="K612" s="20">
        <v>0</v>
      </c>
      <c r="L612" s="20">
        <v>0</v>
      </c>
      <c r="M612" s="20">
        <v>0</v>
      </c>
      <c r="N612" s="20">
        <v>0</v>
      </c>
      <c r="O612" s="20">
        <v>0</v>
      </c>
      <c r="P612" s="20">
        <v>0</v>
      </c>
      <c r="Q612" s="20">
        <v>0</v>
      </c>
    </row>
    <row r="613" spans="1:17" s="30" customFormat="1" ht="17.25" customHeight="1" x14ac:dyDescent="0.2">
      <c r="A613" s="59"/>
      <c r="B613" s="62"/>
      <c r="C613" s="29" t="s">
        <v>48</v>
      </c>
      <c r="D613" s="60"/>
      <c r="E613" s="21">
        <f t="shared" si="145"/>
        <v>0</v>
      </c>
      <c r="F613" s="20">
        <v>0</v>
      </c>
      <c r="G613" s="20">
        <v>0</v>
      </c>
      <c r="H613" s="20">
        <v>0</v>
      </c>
      <c r="I613" s="20">
        <v>0</v>
      </c>
      <c r="J613" s="20">
        <v>0</v>
      </c>
      <c r="K613" s="20">
        <v>0</v>
      </c>
      <c r="L613" s="20">
        <v>0</v>
      </c>
      <c r="M613" s="20">
        <v>0</v>
      </c>
      <c r="N613" s="20">
        <v>0</v>
      </c>
      <c r="O613" s="20">
        <v>0</v>
      </c>
      <c r="P613" s="20">
        <v>0</v>
      </c>
      <c r="Q613" s="20">
        <v>0</v>
      </c>
    </row>
    <row r="614" spans="1:17" s="30" customFormat="1" ht="15" x14ac:dyDescent="0.2">
      <c r="A614" s="57" t="s">
        <v>568</v>
      </c>
      <c r="B614" s="31" t="s">
        <v>422</v>
      </c>
      <c r="C614" s="29" t="s">
        <v>44</v>
      </c>
      <c r="D614" s="60"/>
      <c r="E614" s="21">
        <f t="shared" ref="E614:E618" si="180">SUM(F614:Q614)</f>
        <v>47651.6</v>
      </c>
      <c r="F614" s="21">
        <f t="shared" ref="F614:Q614" si="181">SUM(F615:F618)</f>
        <v>0</v>
      </c>
      <c r="G614" s="21">
        <f t="shared" si="181"/>
        <v>0</v>
      </c>
      <c r="H614" s="21">
        <f t="shared" si="181"/>
        <v>0</v>
      </c>
      <c r="I614" s="21">
        <f t="shared" si="181"/>
        <v>0</v>
      </c>
      <c r="J614" s="21">
        <f t="shared" si="181"/>
        <v>0</v>
      </c>
      <c r="K614" s="21">
        <f t="shared" si="181"/>
        <v>0</v>
      </c>
      <c r="L614" s="21">
        <f t="shared" si="181"/>
        <v>0</v>
      </c>
      <c r="M614" s="21">
        <f t="shared" si="181"/>
        <v>0</v>
      </c>
      <c r="N614" s="21">
        <f t="shared" si="181"/>
        <v>47651.6</v>
      </c>
      <c r="O614" s="21">
        <f t="shared" si="181"/>
        <v>0</v>
      </c>
      <c r="P614" s="21">
        <f t="shared" si="181"/>
        <v>0</v>
      </c>
      <c r="Q614" s="21">
        <f t="shared" si="181"/>
        <v>0</v>
      </c>
    </row>
    <row r="615" spans="1:17" s="30" customFormat="1" ht="24" customHeight="1" x14ac:dyDescent="0.2">
      <c r="A615" s="58"/>
      <c r="B615" s="61" t="s">
        <v>424</v>
      </c>
      <c r="C615" s="29" t="s">
        <v>45</v>
      </c>
      <c r="D615" s="60"/>
      <c r="E615" s="21">
        <f t="shared" si="180"/>
        <v>47651.6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  <c r="K615" s="20">
        <v>0</v>
      </c>
      <c r="L615" s="20">
        <v>0</v>
      </c>
      <c r="M615" s="20">
        <v>0</v>
      </c>
      <c r="N615" s="20">
        <v>47651.6</v>
      </c>
      <c r="O615" s="20">
        <v>0</v>
      </c>
      <c r="P615" s="20">
        <v>0</v>
      </c>
      <c r="Q615" s="20">
        <v>0</v>
      </c>
    </row>
    <row r="616" spans="1:17" s="30" customFormat="1" ht="23.25" customHeight="1" x14ac:dyDescent="0.2">
      <c r="A616" s="58"/>
      <c r="B616" s="61"/>
      <c r="C616" s="29" t="s">
        <v>46</v>
      </c>
      <c r="D616" s="60"/>
      <c r="E616" s="21">
        <f t="shared" si="180"/>
        <v>0</v>
      </c>
      <c r="F616" s="20">
        <v>0</v>
      </c>
      <c r="G616" s="20">
        <v>0</v>
      </c>
      <c r="H616" s="20">
        <v>0</v>
      </c>
      <c r="I616" s="20">
        <v>0</v>
      </c>
      <c r="J616" s="20">
        <v>0</v>
      </c>
      <c r="K616" s="20">
        <v>0</v>
      </c>
      <c r="L616" s="20">
        <v>0</v>
      </c>
      <c r="M616" s="20">
        <v>0</v>
      </c>
      <c r="N616" s="20">
        <v>0</v>
      </c>
      <c r="O616" s="20">
        <v>0</v>
      </c>
      <c r="P616" s="20">
        <v>0</v>
      </c>
      <c r="Q616" s="20">
        <v>0</v>
      </c>
    </row>
    <row r="617" spans="1:17" s="30" customFormat="1" ht="24.75" customHeight="1" x14ac:dyDescent="0.2">
      <c r="A617" s="58"/>
      <c r="B617" s="61"/>
      <c r="C617" s="29" t="s">
        <v>47</v>
      </c>
      <c r="D617" s="60"/>
      <c r="E617" s="21">
        <f t="shared" si="180"/>
        <v>0</v>
      </c>
      <c r="F617" s="20">
        <v>0</v>
      </c>
      <c r="G617" s="20">
        <v>0</v>
      </c>
      <c r="H617" s="20">
        <f>H616*0.1</f>
        <v>0</v>
      </c>
      <c r="I617" s="20">
        <v>0</v>
      </c>
      <c r="J617" s="20">
        <v>0</v>
      </c>
      <c r="K617" s="20">
        <v>0</v>
      </c>
      <c r="L617" s="20">
        <v>0</v>
      </c>
      <c r="M617" s="20">
        <v>0</v>
      </c>
      <c r="N617" s="20">
        <v>0</v>
      </c>
      <c r="O617" s="20">
        <v>0</v>
      </c>
      <c r="P617" s="20">
        <v>0</v>
      </c>
      <c r="Q617" s="20">
        <v>0</v>
      </c>
    </row>
    <row r="618" spans="1:17" s="30" customFormat="1" ht="21.75" customHeight="1" x14ac:dyDescent="0.2">
      <c r="A618" s="59"/>
      <c r="B618" s="62"/>
      <c r="C618" s="29" t="s">
        <v>48</v>
      </c>
      <c r="D618" s="60"/>
      <c r="E618" s="21">
        <f t="shared" si="180"/>
        <v>0</v>
      </c>
      <c r="F618" s="20">
        <v>0</v>
      </c>
      <c r="G618" s="20">
        <v>0</v>
      </c>
      <c r="H618" s="20">
        <v>0</v>
      </c>
      <c r="I618" s="20">
        <v>0</v>
      </c>
      <c r="J618" s="20">
        <v>0</v>
      </c>
      <c r="K618" s="20">
        <v>0</v>
      </c>
      <c r="L618" s="20">
        <v>0</v>
      </c>
      <c r="M618" s="20">
        <v>0</v>
      </c>
      <c r="N618" s="20">
        <v>0</v>
      </c>
      <c r="O618" s="20">
        <v>0</v>
      </c>
      <c r="P618" s="20">
        <v>0</v>
      </c>
      <c r="Q618" s="20">
        <v>0</v>
      </c>
    </row>
    <row r="619" spans="1:17" s="30" customFormat="1" ht="15" x14ac:dyDescent="0.2">
      <c r="A619" s="57" t="s">
        <v>569</v>
      </c>
      <c r="B619" s="31" t="s">
        <v>430</v>
      </c>
      <c r="C619" s="29" t="s">
        <v>44</v>
      </c>
      <c r="D619" s="60"/>
      <c r="E619" s="21">
        <f t="shared" ref="E619:E623" si="182">SUM(F619:Q619)</f>
        <v>13352.9</v>
      </c>
      <c r="F619" s="21">
        <f t="shared" ref="F619:Q619" si="183">SUM(F620:F623)</f>
        <v>0</v>
      </c>
      <c r="G619" s="21">
        <f t="shared" si="183"/>
        <v>0</v>
      </c>
      <c r="H619" s="21">
        <f t="shared" si="183"/>
        <v>0</v>
      </c>
      <c r="I619" s="21">
        <f t="shared" si="183"/>
        <v>0</v>
      </c>
      <c r="J619" s="21">
        <f t="shared" si="183"/>
        <v>0</v>
      </c>
      <c r="K619" s="21">
        <f t="shared" si="183"/>
        <v>0</v>
      </c>
      <c r="L619" s="21">
        <f t="shared" si="183"/>
        <v>0</v>
      </c>
      <c r="M619" s="21">
        <f t="shared" si="183"/>
        <v>0</v>
      </c>
      <c r="N619" s="21">
        <f t="shared" si="183"/>
        <v>13352.9</v>
      </c>
      <c r="O619" s="21">
        <f t="shared" si="183"/>
        <v>0</v>
      </c>
      <c r="P619" s="21">
        <f t="shared" si="183"/>
        <v>0</v>
      </c>
      <c r="Q619" s="21">
        <f t="shared" si="183"/>
        <v>0</v>
      </c>
    </row>
    <row r="620" spans="1:17" s="30" customFormat="1" ht="21.75" customHeight="1" x14ac:dyDescent="0.2">
      <c r="A620" s="58"/>
      <c r="B620" s="61" t="s">
        <v>432</v>
      </c>
      <c r="C620" s="29" t="s">
        <v>45</v>
      </c>
      <c r="D620" s="60"/>
      <c r="E620" s="21">
        <f t="shared" si="182"/>
        <v>13352.9</v>
      </c>
      <c r="F620" s="20">
        <v>0</v>
      </c>
      <c r="G620" s="20">
        <v>0</v>
      </c>
      <c r="H620" s="20">
        <v>0</v>
      </c>
      <c r="I620" s="20">
        <v>0</v>
      </c>
      <c r="J620" s="20">
        <v>0</v>
      </c>
      <c r="K620" s="20">
        <v>0</v>
      </c>
      <c r="L620" s="20">
        <v>0</v>
      </c>
      <c r="M620" s="20">
        <v>0</v>
      </c>
      <c r="N620" s="20">
        <v>13352.9</v>
      </c>
      <c r="O620" s="20">
        <v>0</v>
      </c>
      <c r="P620" s="20">
        <v>0</v>
      </c>
      <c r="Q620" s="20">
        <v>0</v>
      </c>
    </row>
    <row r="621" spans="1:17" s="30" customFormat="1" ht="24.75" customHeight="1" x14ac:dyDescent="0.2">
      <c r="A621" s="58"/>
      <c r="B621" s="61"/>
      <c r="C621" s="29" t="s">
        <v>46</v>
      </c>
      <c r="D621" s="60"/>
      <c r="E621" s="21">
        <f t="shared" si="182"/>
        <v>0</v>
      </c>
      <c r="F621" s="20">
        <v>0</v>
      </c>
      <c r="G621" s="20">
        <v>0</v>
      </c>
      <c r="H621" s="20">
        <v>0</v>
      </c>
      <c r="I621" s="20">
        <v>0</v>
      </c>
      <c r="J621" s="20">
        <v>0</v>
      </c>
      <c r="K621" s="20">
        <v>0</v>
      </c>
      <c r="L621" s="20">
        <v>0</v>
      </c>
      <c r="M621" s="20">
        <v>0</v>
      </c>
      <c r="N621" s="20">
        <v>0</v>
      </c>
      <c r="O621" s="20">
        <v>0</v>
      </c>
      <c r="P621" s="20">
        <v>0</v>
      </c>
      <c r="Q621" s="20">
        <v>0</v>
      </c>
    </row>
    <row r="622" spans="1:17" s="30" customFormat="1" ht="22.5" customHeight="1" x14ac:dyDescent="0.2">
      <c r="A622" s="58"/>
      <c r="B622" s="61"/>
      <c r="C622" s="29" t="s">
        <v>47</v>
      </c>
      <c r="D622" s="60"/>
      <c r="E622" s="21">
        <f t="shared" si="182"/>
        <v>0</v>
      </c>
      <c r="F622" s="20">
        <v>0</v>
      </c>
      <c r="G622" s="20">
        <v>0</v>
      </c>
      <c r="H622" s="20">
        <f>H621*0.1</f>
        <v>0</v>
      </c>
      <c r="I622" s="20">
        <v>0</v>
      </c>
      <c r="J622" s="20">
        <v>0</v>
      </c>
      <c r="K622" s="20">
        <v>0</v>
      </c>
      <c r="L622" s="20">
        <v>0</v>
      </c>
      <c r="M622" s="20">
        <v>0</v>
      </c>
      <c r="N622" s="20">
        <v>0</v>
      </c>
      <c r="O622" s="20">
        <v>0</v>
      </c>
      <c r="P622" s="20">
        <v>0</v>
      </c>
      <c r="Q622" s="20">
        <v>0</v>
      </c>
    </row>
    <row r="623" spans="1:17" s="30" customFormat="1" ht="24.75" customHeight="1" x14ac:dyDescent="0.2">
      <c r="A623" s="59"/>
      <c r="B623" s="62"/>
      <c r="C623" s="29" t="s">
        <v>48</v>
      </c>
      <c r="D623" s="60"/>
      <c r="E623" s="21">
        <f t="shared" si="182"/>
        <v>0</v>
      </c>
      <c r="F623" s="20">
        <v>0</v>
      </c>
      <c r="G623" s="20">
        <v>0</v>
      </c>
      <c r="H623" s="20">
        <v>0</v>
      </c>
      <c r="I623" s="20">
        <v>0</v>
      </c>
      <c r="J623" s="20">
        <v>0</v>
      </c>
      <c r="K623" s="20">
        <v>0</v>
      </c>
      <c r="L623" s="20">
        <v>0</v>
      </c>
      <c r="M623" s="20">
        <v>0</v>
      </c>
      <c r="N623" s="20">
        <v>0</v>
      </c>
      <c r="O623" s="20">
        <v>0</v>
      </c>
      <c r="P623" s="20">
        <v>0</v>
      </c>
      <c r="Q623" s="20">
        <v>0</v>
      </c>
    </row>
    <row r="624" spans="1:17" s="30" customFormat="1" ht="15" x14ac:dyDescent="0.2">
      <c r="A624" s="57" t="s">
        <v>570</v>
      </c>
      <c r="B624" s="31" t="s">
        <v>431</v>
      </c>
      <c r="C624" s="29" t="s">
        <v>44</v>
      </c>
      <c r="D624" s="60"/>
      <c r="E624" s="21">
        <f t="shared" ref="E624:E628" si="184">SUM(F624:Q624)</f>
        <v>4878</v>
      </c>
      <c r="F624" s="21">
        <f t="shared" ref="F624:Q624" si="185">SUM(F625:F628)</f>
        <v>0</v>
      </c>
      <c r="G624" s="21">
        <f t="shared" si="185"/>
        <v>0</v>
      </c>
      <c r="H624" s="21">
        <f t="shared" si="185"/>
        <v>0</v>
      </c>
      <c r="I624" s="21">
        <f t="shared" si="185"/>
        <v>0</v>
      </c>
      <c r="J624" s="21">
        <f t="shared" si="185"/>
        <v>0</v>
      </c>
      <c r="K624" s="21">
        <f t="shared" si="185"/>
        <v>0</v>
      </c>
      <c r="L624" s="21">
        <f t="shared" si="185"/>
        <v>0</v>
      </c>
      <c r="M624" s="21">
        <f t="shared" si="185"/>
        <v>0</v>
      </c>
      <c r="N624" s="21">
        <f t="shared" si="185"/>
        <v>4878</v>
      </c>
      <c r="O624" s="21">
        <f t="shared" si="185"/>
        <v>0</v>
      </c>
      <c r="P624" s="21">
        <f t="shared" si="185"/>
        <v>0</v>
      </c>
      <c r="Q624" s="21">
        <f t="shared" si="185"/>
        <v>0</v>
      </c>
    </row>
    <row r="625" spans="1:17" s="30" customFormat="1" ht="22.5" customHeight="1" x14ac:dyDescent="0.2">
      <c r="A625" s="58"/>
      <c r="B625" s="61" t="s">
        <v>433</v>
      </c>
      <c r="C625" s="29" t="s">
        <v>45</v>
      </c>
      <c r="D625" s="60"/>
      <c r="E625" s="21">
        <f t="shared" si="184"/>
        <v>4878</v>
      </c>
      <c r="F625" s="20">
        <v>0</v>
      </c>
      <c r="G625" s="20">
        <v>0</v>
      </c>
      <c r="H625" s="20">
        <v>0</v>
      </c>
      <c r="I625" s="20">
        <v>0</v>
      </c>
      <c r="J625" s="20">
        <v>0</v>
      </c>
      <c r="K625" s="20">
        <v>0</v>
      </c>
      <c r="L625" s="20">
        <v>0</v>
      </c>
      <c r="M625" s="20">
        <v>0</v>
      </c>
      <c r="N625" s="20">
        <v>4878</v>
      </c>
      <c r="O625" s="20">
        <v>0</v>
      </c>
      <c r="P625" s="20">
        <v>0</v>
      </c>
      <c r="Q625" s="20">
        <v>0</v>
      </c>
    </row>
    <row r="626" spans="1:17" s="30" customFormat="1" ht="24" customHeight="1" x14ac:dyDescent="0.2">
      <c r="A626" s="58"/>
      <c r="B626" s="61"/>
      <c r="C626" s="29" t="s">
        <v>46</v>
      </c>
      <c r="D626" s="60"/>
      <c r="E626" s="21">
        <f t="shared" si="184"/>
        <v>0</v>
      </c>
      <c r="F626" s="20">
        <v>0</v>
      </c>
      <c r="G626" s="20">
        <v>0</v>
      </c>
      <c r="H626" s="20">
        <v>0</v>
      </c>
      <c r="I626" s="20">
        <v>0</v>
      </c>
      <c r="J626" s="20">
        <v>0</v>
      </c>
      <c r="K626" s="20">
        <v>0</v>
      </c>
      <c r="L626" s="20">
        <v>0</v>
      </c>
      <c r="M626" s="20">
        <v>0</v>
      </c>
      <c r="N626" s="20">
        <v>0</v>
      </c>
      <c r="O626" s="20">
        <v>0</v>
      </c>
      <c r="P626" s="20">
        <v>0</v>
      </c>
      <c r="Q626" s="20">
        <v>0</v>
      </c>
    </row>
    <row r="627" spans="1:17" s="30" customFormat="1" ht="23.25" customHeight="1" x14ac:dyDescent="0.2">
      <c r="A627" s="58"/>
      <c r="B627" s="61"/>
      <c r="C627" s="29" t="s">
        <v>47</v>
      </c>
      <c r="D627" s="60"/>
      <c r="E627" s="21">
        <f t="shared" si="184"/>
        <v>0</v>
      </c>
      <c r="F627" s="20">
        <v>0</v>
      </c>
      <c r="G627" s="20">
        <v>0</v>
      </c>
      <c r="H627" s="20">
        <f>H626*0.1</f>
        <v>0</v>
      </c>
      <c r="I627" s="20">
        <v>0</v>
      </c>
      <c r="J627" s="20">
        <v>0</v>
      </c>
      <c r="K627" s="20">
        <v>0</v>
      </c>
      <c r="L627" s="20">
        <v>0</v>
      </c>
      <c r="M627" s="20">
        <v>0</v>
      </c>
      <c r="N627" s="20">
        <v>0</v>
      </c>
      <c r="O627" s="20">
        <v>0</v>
      </c>
      <c r="P627" s="20">
        <v>0</v>
      </c>
      <c r="Q627" s="20">
        <v>0</v>
      </c>
    </row>
    <row r="628" spans="1:17" s="30" customFormat="1" ht="22.5" customHeight="1" x14ac:dyDescent="0.2">
      <c r="A628" s="59"/>
      <c r="B628" s="62"/>
      <c r="C628" s="29" t="s">
        <v>48</v>
      </c>
      <c r="D628" s="60"/>
      <c r="E628" s="21">
        <f t="shared" si="184"/>
        <v>0</v>
      </c>
      <c r="F628" s="20">
        <v>0</v>
      </c>
      <c r="G628" s="20">
        <v>0</v>
      </c>
      <c r="H628" s="20">
        <v>0</v>
      </c>
      <c r="I628" s="20">
        <v>0</v>
      </c>
      <c r="J628" s="20">
        <v>0</v>
      </c>
      <c r="K628" s="20">
        <v>0</v>
      </c>
      <c r="L628" s="20">
        <v>0</v>
      </c>
      <c r="M628" s="20">
        <v>0</v>
      </c>
      <c r="N628" s="20">
        <v>0</v>
      </c>
      <c r="O628" s="20">
        <v>0</v>
      </c>
      <c r="P628" s="20">
        <v>0</v>
      </c>
      <c r="Q628" s="20">
        <v>0</v>
      </c>
    </row>
    <row r="629" spans="1:17" s="30" customFormat="1" ht="15" customHeight="1" x14ac:dyDescent="0.2">
      <c r="A629" s="57" t="s">
        <v>571</v>
      </c>
      <c r="B629" s="31" t="s">
        <v>249</v>
      </c>
      <c r="C629" s="29" t="s">
        <v>44</v>
      </c>
      <c r="D629" s="60"/>
      <c r="E629" s="21">
        <f t="shared" si="145"/>
        <v>1049762.2630100001</v>
      </c>
      <c r="F629" s="21">
        <f>SUM(F630:F633)</f>
        <v>0</v>
      </c>
      <c r="G629" s="21">
        <f t="shared" ref="G629:Q629" si="186">SUM(G630:G633)</f>
        <v>0</v>
      </c>
      <c r="H629" s="21">
        <f t="shared" si="186"/>
        <v>10396.96839</v>
      </c>
      <c r="I629" s="21">
        <f t="shared" si="186"/>
        <v>291207.98962000001</v>
      </c>
      <c r="J629" s="21">
        <f t="shared" si="186"/>
        <v>448009.1</v>
      </c>
      <c r="K629" s="21">
        <f t="shared" si="186"/>
        <v>0</v>
      </c>
      <c r="L629" s="21">
        <f t="shared" si="186"/>
        <v>36802.493000000002</v>
      </c>
      <c r="M629" s="21">
        <f t="shared" si="186"/>
        <v>0</v>
      </c>
      <c r="N629" s="21">
        <f t="shared" si="186"/>
        <v>263345.712</v>
      </c>
      <c r="O629" s="21">
        <f t="shared" si="186"/>
        <v>0</v>
      </c>
      <c r="P629" s="21">
        <f t="shared" si="186"/>
        <v>0</v>
      </c>
      <c r="Q629" s="21">
        <f t="shared" si="186"/>
        <v>0</v>
      </c>
    </row>
    <row r="630" spans="1:17" s="30" customFormat="1" ht="15" x14ac:dyDescent="0.2">
      <c r="A630" s="58"/>
      <c r="B630" s="61" t="s">
        <v>250</v>
      </c>
      <c r="C630" s="29" t="s">
        <v>45</v>
      </c>
      <c r="D630" s="60"/>
      <c r="E630" s="21">
        <f t="shared" si="145"/>
        <v>0</v>
      </c>
      <c r="F630" s="20">
        <f>F635+F640+F645+F650+F655+F660+F665+F670+F675+F680+F685</f>
        <v>0</v>
      </c>
      <c r="G630" s="20">
        <f t="shared" ref="G630:Q630" si="187">G635+G640+G645+G650+G655+G660+G665+G670+G675+G680+G685</f>
        <v>0</v>
      </c>
      <c r="H630" s="20">
        <f t="shared" si="187"/>
        <v>0</v>
      </c>
      <c r="I630" s="20">
        <f t="shared" si="187"/>
        <v>0</v>
      </c>
      <c r="J630" s="20">
        <f t="shared" si="187"/>
        <v>0</v>
      </c>
      <c r="K630" s="20">
        <f t="shared" si="187"/>
        <v>0</v>
      </c>
      <c r="L630" s="20">
        <f t="shared" si="187"/>
        <v>0</v>
      </c>
      <c r="M630" s="20">
        <f t="shared" si="187"/>
        <v>0</v>
      </c>
      <c r="N630" s="20">
        <f t="shared" si="187"/>
        <v>0</v>
      </c>
      <c r="O630" s="20">
        <f t="shared" si="187"/>
        <v>0</v>
      </c>
      <c r="P630" s="20">
        <f t="shared" si="187"/>
        <v>0</v>
      </c>
      <c r="Q630" s="20">
        <f t="shared" si="187"/>
        <v>0</v>
      </c>
    </row>
    <row r="631" spans="1:17" s="30" customFormat="1" ht="15" x14ac:dyDescent="0.2">
      <c r="A631" s="58"/>
      <c r="B631" s="61"/>
      <c r="C631" s="29" t="s">
        <v>46</v>
      </c>
      <c r="D631" s="60"/>
      <c r="E631" s="21">
        <f t="shared" ref="E631:E703" si="188">SUM(F631:Q631)</f>
        <v>1046586.05346</v>
      </c>
      <c r="F631" s="20">
        <f t="shared" ref="F631:Q633" si="189">F636+F641+F646+F651+F656+F661+F666+F671+F676+F681+F686</f>
        <v>0</v>
      </c>
      <c r="G631" s="20">
        <f t="shared" si="189"/>
        <v>0</v>
      </c>
      <c r="H631" s="20">
        <f t="shared" si="189"/>
        <v>10193.10627</v>
      </c>
      <c r="I631" s="20">
        <f t="shared" si="189"/>
        <v>288324.74219000002</v>
      </c>
      <c r="J631" s="20">
        <f t="shared" si="189"/>
        <v>447920</v>
      </c>
      <c r="K631" s="20">
        <f t="shared" si="189"/>
        <v>0</v>
      </c>
      <c r="L631" s="20">
        <f t="shared" si="189"/>
        <v>36802.493000000002</v>
      </c>
      <c r="M631" s="20">
        <f t="shared" si="189"/>
        <v>0</v>
      </c>
      <c r="N631" s="20">
        <f t="shared" si="189"/>
        <v>263345.712</v>
      </c>
      <c r="O631" s="20">
        <f t="shared" si="189"/>
        <v>0</v>
      </c>
      <c r="P631" s="20">
        <f t="shared" si="189"/>
        <v>0</v>
      </c>
      <c r="Q631" s="20">
        <f t="shared" si="189"/>
        <v>0</v>
      </c>
    </row>
    <row r="632" spans="1:17" s="30" customFormat="1" ht="15" x14ac:dyDescent="0.2">
      <c r="A632" s="58"/>
      <c r="B632" s="61"/>
      <c r="C632" s="29" t="s">
        <v>47</v>
      </c>
      <c r="D632" s="60"/>
      <c r="E632" s="21">
        <f t="shared" si="188"/>
        <v>3176.20955</v>
      </c>
      <c r="F632" s="20">
        <f t="shared" si="189"/>
        <v>0</v>
      </c>
      <c r="G632" s="20">
        <f t="shared" si="189"/>
        <v>0</v>
      </c>
      <c r="H632" s="20">
        <f t="shared" si="189"/>
        <v>203.86212</v>
      </c>
      <c r="I632" s="20">
        <f t="shared" si="189"/>
        <v>2883.2474299999999</v>
      </c>
      <c r="J632" s="20">
        <f t="shared" si="189"/>
        <v>89.1</v>
      </c>
      <c r="K632" s="20">
        <f t="shared" si="189"/>
        <v>0</v>
      </c>
      <c r="L632" s="20">
        <f t="shared" si="189"/>
        <v>0</v>
      </c>
      <c r="M632" s="20">
        <f t="shared" si="189"/>
        <v>0</v>
      </c>
      <c r="N632" s="20">
        <f t="shared" si="189"/>
        <v>0</v>
      </c>
      <c r="O632" s="20">
        <f t="shared" si="189"/>
        <v>0</v>
      </c>
      <c r="P632" s="20">
        <f t="shared" si="189"/>
        <v>0</v>
      </c>
      <c r="Q632" s="20">
        <f t="shared" si="189"/>
        <v>0</v>
      </c>
    </row>
    <row r="633" spans="1:17" s="30" customFormat="1" ht="15" x14ac:dyDescent="0.2">
      <c r="A633" s="59"/>
      <c r="B633" s="62"/>
      <c r="C633" s="29" t="s">
        <v>48</v>
      </c>
      <c r="D633" s="60"/>
      <c r="E633" s="21">
        <f t="shared" si="188"/>
        <v>0</v>
      </c>
      <c r="F633" s="20">
        <f t="shared" si="189"/>
        <v>0</v>
      </c>
      <c r="G633" s="20">
        <f t="shared" si="189"/>
        <v>0</v>
      </c>
      <c r="H633" s="20">
        <f t="shared" si="189"/>
        <v>0</v>
      </c>
      <c r="I633" s="20">
        <f t="shared" si="189"/>
        <v>0</v>
      </c>
      <c r="J633" s="20">
        <f t="shared" si="189"/>
        <v>0</v>
      </c>
      <c r="K633" s="20">
        <f t="shared" si="189"/>
        <v>0</v>
      </c>
      <c r="L633" s="20">
        <f t="shared" si="189"/>
        <v>0</v>
      </c>
      <c r="M633" s="20">
        <f t="shared" si="189"/>
        <v>0</v>
      </c>
      <c r="N633" s="20">
        <f t="shared" si="189"/>
        <v>0</v>
      </c>
      <c r="O633" s="20">
        <f t="shared" si="189"/>
        <v>0</v>
      </c>
      <c r="P633" s="20">
        <f t="shared" si="189"/>
        <v>0</v>
      </c>
      <c r="Q633" s="20">
        <f t="shared" si="189"/>
        <v>0</v>
      </c>
    </row>
    <row r="634" spans="1:17" s="30" customFormat="1" ht="15" customHeight="1" x14ac:dyDescent="0.2">
      <c r="A634" s="57" t="s">
        <v>572</v>
      </c>
      <c r="B634" s="31" t="s">
        <v>251</v>
      </c>
      <c r="C634" s="29" t="s">
        <v>44</v>
      </c>
      <c r="D634" s="60"/>
      <c r="E634" s="21">
        <f t="shared" si="188"/>
        <v>95939.716769999999</v>
      </c>
      <c r="F634" s="21">
        <f t="shared" ref="F634:Q634" si="190">SUM(F635:F638)</f>
        <v>0</v>
      </c>
      <c r="G634" s="21">
        <f t="shared" si="190"/>
        <v>0</v>
      </c>
      <c r="H634" s="21">
        <f t="shared" si="190"/>
        <v>2206.1509900000001</v>
      </c>
      <c r="I634" s="21">
        <f t="shared" si="190"/>
        <v>93733.565780000004</v>
      </c>
      <c r="J634" s="21">
        <f t="shared" si="190"/>
        <v>0</v>
      </c>
      <c r="K634" s="21">
        <f t="shared" si="190"/>
        <v>0</v>
      </c>
      <c r="L634" s="21">
        <f t="shared" si="190"/>
        <v>0</v>
      </c>
      <c r="M634" s="21">
        <f t="shared" si="190"/>
        <v>0</v>
      </c>
      <c r="N634" s="21">
        <f t="shared" si="190"/>
        <v>0</v>
      </c>
      <c r="O634" s="21">
        <f t="shared" si="190"/>
        <v>0</v>
      </c>
      <c r="P634" s="21">
        <f t="shared" si="190"/>
        <v>0</v>
      </c>
      <c r="Q634" s="21">
        <f t="shared" si="190"/>
        <v>0</v>
      </c>
    </row>
    <row r="635" spans="1:17" s="30" customFormat="1" ht="19.5" customHeight="1" x14ac:dyDescent="0.2">
      <c r="A635" s="58"/>
      <c r="B635" s="61" t="s">
        <v>252</v>
      </c>
      <c r="C635" s="29" t="s">
        <v>45</v>
      </c>
      <c r="D635" s="60"/>
      <c r="E635" s="21">
        <f t="shared" si="188"/>
        <v>0</v>
      </c>
      <c r="F635" s="20">
        <v>0</v>
      </c>
      <c r="G635" s="20">
        <v>0</v>
      </c>
      <c r="H635" s="20">
        <v>0</v>
      </c>
      <c r="I635" s="20">
        <v>0</v>
      </c>
      <c r="J635" s="20">
        <v>0</v>
      </c>
      <c r="K635" s="20">
        <v>0</v>
      </c>
      <c r="L635" s="20">
        <v>0</v>
      </c>
      <c r="M635" s="20">
        <v>0</v>
      </c>
      <c r="N635" s="20">
        <v>0</v>
      </c>
      <c r="O635" s="20">
        <v>0</v>
      </c>
      <c r="P635" s="20">
        <v>0</v>
      </c>
      <c r="Q635" s="20">
        <v>0</v>
      </c>
    </row>
    <row r="636" spans="1:17" s="30" customFormat="1" ht="19.5" customHeight="1" x14ac:dyDescent="0.2">
      <c r="A636" s="58"/>
      <c r="B636" s="61"/>
      <c r="C636" s="29" t="s">
        <v>46</v>
      </c>
      <c r="D636" s="60"/>
      <c r="E636" s="21">
        <f t="shared" si="188"/>
        <v>94968.4038</v>
      </c>
      <c r="F636" s="20">
        <v>0</v>
      </c>
      <c r="G636" s="20">
        <v>0</v>
      </c>
      <c r="H636" s="20">
        <v>2162.8931299999999</v>
      </c>
      <c r="I636" s="20">
        <v>92805.510670000003</v>
      </c>
      <c r="J636" s="20">
        <v>0</v>
      </c>
      <c r="K636" s="20">
        <v>0</v>
      </c>
      <c r="L636" s="20">
        <v>0</v>
      </c>
      <c r="M636" s="20">
        <v>0</v>
      </c>
      <c r="N636" s="20">
        <v>0</v>
      </c>
      <c r="O636" s="20">
        <v>0</v>
      </c>
      <c r="P636" s="20">
        <v>0</v>
      </c>
      <c r="Q636" s="20">
        <v>0</v>
      </c>
    </row>
    <row r="637" spans="1:17" s="30" customFormat="1" ht="19.5" customHeight="1" x14ac:dyDescent="0.2">
      <c r="A637" s="58"/>
      <c r="B637" s="61"/>
      <c r="C637" s="29" t="s">
        <v>47</v>
      </c>
      <c r="D637" s="60"/>
      <c r="E637" s="21">
        <f t="shared" si="188"/>
        <v>971.31296999999995</v>
      </c>
      <c r="F637" s="20">
        <v>0</v>
      </c>
      <c r="G637" s="20">
        <v>0</v>
      </c>
      <c r="H637" s="20">
        <f>H636*0.02</f>
        <v>43.257860000000001</v>
      </c>
      <c r="I637" s="20">
        <f>I636*0.01</f>
        <v>928.05511000000001</v>
      </c>
      <c r="J637" s="20">
        <v>0</v>
      </c>
      <c r="K637" s="20">
        <v>0</v>
      </c>
      <c r="L637" s="20">
        <v>0</v>
      </c>
      <c r="M637" s="20">
        <v>0</v>
      </c>
      <c r="N637" s="20">
        <v>0</v>
      </c>
      <c r="O637" s="20">
        <v>0</v>
      </c>
      <c r="P637" s="20">
        <v>0</v>
      </c>
      <c r="Q637" s="20">
        <v>0</v>
      </c>
    </row>
    <row r="638" spans="1:17" s="30" customFormat="1" ht="22.5" customHeight="1" x14ac:dyDescent="0.2">
      <c r="A638" s="59"/>
      <c r="B638" s="62"/>
      <c r="C638" s="29" t="s">
        <v>48</v>
      </c>
      <c r="D638" s="60"/>
      <c r="E638" s="21">
        <f t="shared" si="188"/>
        <v>0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  <c r="K638" s="20">
        <v>0</v>
      </c>
      <c r="L638" s="20">
        <v>0</v>
      </c>
      <c r="M638" s="20">
        <v>0</v>
      </c>
      <c r="N638" s="20">
        <v>0</v>
      </c>
      <c r="O638" s="20">
        <v>0</v>
      </c>
      <c r="P638" s="20">
        <v>0</v>
      </c>
      <c r="Q638" s="20">
        <v>0</v>
      </c>
    </row>
    <row r="639" spans="1:17" s="30" customFormat="1" ht="15" customHeight="1" x14ac:dyDescent="0.2">
      <c r="A639" s="57" t="s">
        <v>573</v>
      </c>
      <c r="B639" s="31" t="s">
        <v>253</v>
      </c>
      <c r="C639" s="29" t="s">
        <v>44</v>
      </c>
      <c r="D639" s="60"/>
      <c r="E639" s="21">
        <f t="shared" si="188"/>
        <v>182259.81852999999</v>
      </c>
      <c r="F639" s="21">
        <f t="shared" ref="F639:Q639" si="191">SUM(F640:F643)</f>
        <v>0</v>
      </c>
      <c r="G639" s="21">
        <f t="shared" si="191"/>
        <v>0</v>
      </c>
      <c r="H639" s="21">
        <f t="shared" si="191"/>
        <v>2553.1609899999999</v>
      </c>
      <c r="I639" s="21">
        <f t="shared" si="191"/>
        <v>179706.65753999999</v>
      </c>
      <c r="J639" s="21">
        <f t="shared" si="191"/>
        <v>0</v>
      </c>
      <c r="K639" s="21">
        <f t="shared" si="191"/>
        <v>0</v>
      </c>
      <c r="L639" s="21">
        <f t="shared" si="191"/>
        <v>0</v>
      </c>
      <c r="M639" s="21">
        <f t="shared" si="191"/>
        <v>0</v>
      </c>
      <c r="N639" s="21">
        <f t="shared" si="191"/>
        <v>0</v>
      </c>
      <c r="O639" s="21">
        <f t="shared" si="191"/>
        <v>0</v>
      </c>
      <c r="P639" s="21">
        <f t="shared" si="191"/>
        <v>0</v>
      </c>
      <c r="Q639" s="21">
        <f t="shared" si="191"/>
        <v>0</v>
      </c>
    </row>
    <row r="640" spans="1:17" s="30" customFormat="1" ht="19.5" customHeight="1" x14ac:dyDescent="0.2">
      <c r="A640" s="58"/>
      <c r="B640" s="61" t="s">
        <v>254</v>
      </c>
      <c r="C640" s="29" t="s">
        <v>45</v>
      </c>
      <c r="D640" s="60"/>
      <c r="E640" s="21">
        <f t="shared" si="188"/>
        <v>0</v>
      </c>
      <c r="F640" s="20">
        <v>0</v>
      </c>
      <c r="G640" s="20">
        <v>0</v>
      </c>
      <c r="H640" s="20">
        <v>0</v>
      </c>
      <c r="I640" s="20">
        <v>0</v>
      </c>
      <c r="J640" s="20">
        <v>0</v>
      </c>
      <c r="K640" s="20">
        <v>0</v>
      </c>
      <c r="L640" s="20">
        <v>0</v>
      </c>
      <c r="M640" s="20">
        <v>0</v>
      </c>
      <c r="N640" s="20">
        <v>0</v>
      </c>
      <c r="O640" s="20">
        <v>0</v>
      </c>
      <c r="P640" s="20">
        <v>0</v>
      </c>
      <c r="Q640" s="20">
        <v>0</v>
      </c>
    </row>
    <row r="641" spans="1:17" s="30" customFormat="1" ht="18.75" customHeight="1" x14ac:dyDescent="0.2">
      <c r="A641" s="58"/>
      <c r="B641" s="61"/>
      <c r="C641" s="29" t="s">
        <v>46</v>
      </c>
      <c r="D641" s="60"/>
      <c r="E641" s="21">
        <f t="shared" si="188"/>
        <v>180430.48271000001</v>
      </c>
      <c r="F641" s="20">
        <v>0</v>
      </c>
      <c r="G641" s="20">
        <v>0</v>
      </c>
      <c r="H641" s="20">
        <v>2503.0990099999999</v>
      </c>
      <c r="I641" s="20">
        <v>177927.38370000001</v>
      </c>
      <c r="J641" s="20">
        <v>0</v>
      </c>
      <c r="K641" s="20">
        <v>0</v>
      </c>
      <c r="L641" s="20">
        <v>0</v>
      </c>
      <c r="M641" s="20">
        <v>0</v>
      </c>
      <c r="N641" s="20">
        <v>0</v>
      </c>
      <c r="O641" s="20">
        <v>0</v>
      </c>
      <c r="P641" s="20">
        <v>0</v>
      </c>
      <c r="Q641" s="20">
        <v>0</v>
      </c>
    </row>
    <row r="642" spans="1:17" s="30" customFormat="1" ht="18" customHeight="1" x14ac:dyDescent="0.2">
      <c r="A642" s="58"/>
      <c r="B642" s="61"/>
      <c r="C642" s="29" t="s">
        <v>47</v>
      </c>
      <c r="D642" s="60"/>
      <c r="E642" s="21">
        <f t="shared" si="188"/>
        <v>1829.33582</v>
      </c>
      <c r="F642" s="20">
        <v>0</v>
      </c>
      <c r="G642" s="20">
        <v>0</v>
      </c>
      <c r="H642" s="20">
        <f>H641*0.02</f>
        <v>50.061979999999998</v>
      </c>
      <c r="I642" s="20">
        <f>I641*0.01</f>
        <v>1779.2738400000001</v>
      </c>
      <c r="J642" s="20">
        <f>J641*0.02</f>
        <v>0</v>
      </c>
      <c r="K642" s="20">
        <v>0</v>
      </c>
      <c r="L642" s="20">
        <v>0</v>
      </c>
      <c r="M642" s="20">
        <v>0</v>
      </c>
      <c r="N642" s="20">
        <v>0</v>
      </c>
      <c r="O642" s="20">
        <v>0</v>
      </c>
      <c r="P642" s="20">
        <v>0</v>
      </c>
      <c r="Q642" s="20">
        <v>0</v>
      </c>
    </row>
    <row r="643" spans="1:17" s="30" customFormat="1" ht="21" customHeight="1" x14ac:dyDescent="0.2">
      <c r="A643" s="59"/>
      <c r="B643" s="62"/>
      <c r="C643" s="29" t="s">
        <v>48</v>
      </c>
      <c r="D643" s="60"/>
      <c r="E643" s="21">
        <f t="shared" si="188"/>
        <v>0</v>
      </c>
      <c r="F643" s="20">
        <v>0</v>
      </c>
      <c r="G643" s="20">
        <v>0</v>
      </c>
      <c r="H643" s="20">
        <v>0</v>
      </c>
      <c r="I643" s="20">
        <v>0</v>
      </c>
      <c r="J643" s="20">
        <v>0</v>
      </c>
      <c r="K643" s="20">
        <v>0</v>
      </c>
      <c r="L643" s="20">
        <v>0</v>
      </c>
      <c r="M643" s="20">
        <v>0</v>
      </c>
      <c r="N643" s="20">
        <v>0</v>
      </c>
      <c r="O643" s="20">
        <v>0</v>
      </c>
      <c r="P643" s="20">
        <v>0</v>
      </c>
      <c r="Q643" s="20">
        <v>0</v>
      </c>
    </row>
    <row r="644" spans="1:17" s="30" customFormat="1" ht="15" customHeight="1" x14ac:dyDescent="0.2">
      <c r="A644" s="57" t="s">
        <v>574</v>
      </c>
      <c r="B644" s="31" t="s">
        <v>255</v>
      </c>
      <c r="C644" s="29" t="s">
        <v>44</v>
      </c>
      <c r="D644" s="60"/>
      <c r="E644" s="21">
        <f t="shared" si="188"/>
        <v>3355.9749999999999</v>
      </c>
      <c r="F644" s="21">
        <f t="shared" ref="F644:Q644" si="192">SUM(F645:F648)</f>
        <v>0</v>
      </c>
      <c r="G644" s="21">
        <f t="shared" si="192"/>
        <v>0</v>
      </c>
      <c r="H644" s="21">
        <f t="shared" si="192"/>
        <v>3355.9749999999999</v>
      </c>
      <c r="I644" s="21">
        <f t="shared" si="192"/>
        <v>0</v>
      </c>
      <c r="J644" s="21">
        <f t="shared" si="192"/>
        <v>0</v>
      </c>
      <c r="K644" s="21">
        <f t="shared" si="192"/>
        <v>0</v>
      </c>
      <c r="L644" s="21">
        <f t="shared" si="192"/>
        <v>0</v>
      </c>
      <c r="M644" s="21">
        <f t="shared" si="192"/>
        <v>0</v>
      </c>
      <c r="N644" s="21">
        <f t="shared" si="192"/>
        <v>0</v>
      </c>
      <c r="O644" s="21">
        <f t="shared" si="192"/>
        <v>0</v>
      </c>
      <c r="P644" s="21">
        <f t="shared" si="192"/>
        <v>0</v>
      </c>
      <c r="Q644" s="21">
        <f t="shared" si="192"/>
        <v>0</v>
      </c>
    </row>
    <row r="645" spans="1:17" s="30" customFormat="1" ht="19.5" customHeight="1" x14ac:dyDescent="0.2">
      <c r="A645" s="58"/>
      <c r="B645" s="61" t="s">
        <v>256</v>
      </c>
      <c r="C645" s="29" t="s">
        <v>45</v>
      </c>
      <c r="D645" s="60"/>
      <c r="E645" s="21">
        <f t="shared" si="188"/>
        <v>0</v>
      </c>
      <c r="F645" s="20">
        <v>0</v>
      </c>
      <c r="G645" s="20">
        <v>0</v>
      </c>
      <c r="H645" s="20">
        <v>0</v>
      </c>
      <c r="I645" s="20">
        <v>0</v>
      </c>
      <c r="J645" s="20">
        <v>0</v>
      </c>
      <c r="K645" s="20">
        <v>0</v>
      </c>
      <c r="L645" s="20">
        <v>0</v>
      </c>
      <c r="M645" s="20">
        <v>0</v>
      </c>
      <c r="N645" s="20">
        <v>0</v>
      </c>
      <c r="O645" s="20">
        <v>0</v>
      </c>
      <c r="P645" s="20">
        <v>0</v>
      </c>
      <c r="Q645" s="20">
        <v>0</v>
      </c>
    </row>
    <row r="646" spans="1:17" s="30" customFormat="1" ht="18" customHeight="1" x14ac:dyDescent="0.2">
      <c r="A646" s="58"/>
      <c r="B646" s="61"/>
      <c r="C646" s="29" t="s">
        <v>46</v>
      </c>
      <c r="D646" s="60"/>
      <c r="E646" s="21">
        <f t="shared" si="188"/>
        <v>3290.17157</v>
      </c>
      <c r="F646" s="20">
        <v>0</v>
      </c>
      <c r="G646" s="20">
        <v>0</v>
      </c>
      <c r="H646" s="20">
        <v>3290.17157</v>
      </c>
      <c r="I646" s="20">
        <v>0</v>
      </c>
      <c r="J646" s="20">
        <v>0</v>
      </c>
      <c r="K646" s="20">
        <v>0</v>
      </c>
      <c r="L646" s="20">
        <v>0</v>
      </c>
      <c r="M646" s="20">
        <v>0</v>
      </c>
      <c r="N646" s="20">
        <v>0</v>
      </c>
      <c r="O646" s="20">
        <v>0</v>
      </c>
      <c r="P646" s="20">
        <v>0</v>
      </c>
      <c r="Q646" s="20">
        <v>0</v>
      </c>
    </row>
    <row r="647" spans="1:17" s="30" customFormat="1" ht="15.75" customHeight="1" x14ac:dyDescent="0.2">
      <c r="A647" s="58"/>
      <c r="B647" s="61"/>
      <c r="C647" s="29" t="s">
        <v>47</v>
      </c>
      <c r="D647" s="60"/>
      <c r="E647" s="21">
        <f t="shared" si="188"/>
        <v>65.803430000000006</v>
      </c>
      <c r="F647" s="20">
        <v>0</v>
      </c>
      <c r="G647" s="20">
        <v>0</v>
      </c>
      <c r="H647" s="20">
        <f>H646*0.02</f>
        <v>65.803430000000006</v>
      </c>
      <c r="I647" s="20">
        <f>I646*0.02</f>
        <v>0</v>
      </c>
      <c r="J647" s="20">
        <f>J646*0.01</f>
        <v>0</v>
      </c>
      <c r="K647" s="20">
        <f>K646*0.01</f>
        <v>0</v>
      </c>
      <c r="L647" s="20">
        <v>0</v>
      </c>
      <c r="M647" s="20">
        <v>0</v>
      </c>
      <c r="N647" s="20">
        <v>0</v>
      </c>
      <c r="O647" s="20">
        <v>0</v>
      </c>
      <c r="P647" s="20">
        <v>0</v>
      </c>
      <c r="Q647" s="20">
        <v>0</v>
      </c>
    </row>
    <row r="648" spans="1:17" s="30" customFormat="1" ht="17.25" customHeight="1" x14ac:dyDescent="0.2">
      <c r="A648" s="59"/>
      <c r="B648" s="62"/>
      <c r="C648" s="29" t="s">
        <v>48</v>
      </c>
      <c r="D648" s="60"/>
      <c r="E648" s="21">
        <f t="shared" si="188"/>
        <v>0</v>
      </c>
      <c r="F648" s="20">
        <v>0</v>
      </c>
      <c r="G648" s="20">
        <v>0</v>
      </c>
      <c r="H648" s="20">
        <v>0</v>
      </c>
      <c r="I648" s="20">
        <v>0</v>
      </c>
      <c r="J648" s="20">
        <v>0</v>
      </c>
      <c r="K648" s="20">
        <v>0</v>
      </c>
      <c r="L648" s="20">
        <v>0</v>
      </c>
      <c r="M648" s="20">
        <v>0</v>
      </c>
      <c r="N648" s="20">
        <v>0</v>
      </c>
      <c r="O648" s="20">
        <v>0</v>
      </c>
      <c r="P648" s="20">
        <v>0</v>
      </c>
      <c r="Q648" s="20">
        <v>0</v>
      </c>
    </row>
    <row r="649" spans="1:17" s="30" customFormat="1" ht="15" customHeight="1" x14ac:dyDescent="0.2">
      <c r="A649" s="57" t="s">
        <v>575</v>
      </c>
      <c r="B649" s="31" t="s">
        <v>257</v>
      </c>
      <c r="C649" s="29" t="s">
        <v>44</v>
      </c>
      <c r="D649" s="60"/>
      <c r="E649" s="21">
        <f t="shared" si="188"/>
        <v>8999.1</v>
      </c>
      <c r="F649" s="21">
        <f t="shared" ref="F649:Q649" si="193">SUM(F650:F653)</f>
        <v>0</v>
      </c>
      <c r="G649" s="21">
        <f t="shared" si="193"/>
        <v>0</v>
      </c>
      <c r="H649" s="21">
        <f t="shared" si="193"/>
        <v>0</v>
      </c>
      <c r="I649" s="21">
        <f t="shared" si="193"/>
        <v>0</v>
      </c>
      <c r="J649" s="21">
        <f t="shared" si="193"/>
        <v>8999.1</v>
      </c>
      <c r="K649" s="21">
        <f t="shared" si="193"/>
        <v>0</v>
      </c>
      <c r="L649" s="21">
        <f t="shared" si="193"/>
        <v>0</v>
      </c>
      <c r="M649" s="21">
        <f t="shared" si="193"/>
        <v>0</v>
      </c>
      <c r="N649" s="21">
        <f t="shared" si="193"/>
        <v>0</v>
      </c>
      <c r="O649" s="21">
        <f t="shared" si="193"/>
        <v>0</v>
      </c>
      <c r="P649" s="21">
        <f t="shared" si="193"/>
        <v>0</v>
      </c>
      <c r="Q649" s="21">
        <f t="shared" si="193"/>
        <v>0</v>
      </c>
    </row>
    <row r="650" spans="1:17" s="30" customFormat="1" ht="15" x14ac:dyDescent="0.2">
      <c r="A650" s="58"/>
      <c r="B650" s="61" t="s">
        <v>258</v>
      </c>
      <c r="C650" s="29" t="s">
        <v>45</v>
      </c>
      <c r="D650" s="60"/>
      <c r="E650" s="21">
        <f t="shared" si="188"/>
        <v>0</v>
      </c>
      <c r="F650" s="20">
        <v>0</v>
      </c>
      <c r="G650" s="20">
        <v>0</v>
      </c>
      <c r="H650" s="20">
        <v>0</v>
      </c>
      <c r="I650" s="20">
        <v>0</v>
      </c>
      <c r="J650" s="20">
        <v>0</v>
      </c>
      <c r="K650" s="20">
        <v>0</v>
      </c>
      <c r="L650" s="20">
        <v>0</v>
      </c>
      <c r="M650" s="20">
        <v>0</v>
      </c>
      <c r="N650" s="20">
        <v>0</v>
      </c>
      <c r="O650" s="20">
        <v>0</v>
      </c>
      <c r="P650" s="20">
        <v>0</v>
      </c>
      <c r="Q650" s="20">
        <v>0</v>
      </c>
    </row>
    <row r="651" spans="1:17" s="30" customFormat="1" ht="15" x14ac:dyDescent="0.2">
      <c r="A651" s="58"/>
      <c r="B651" s="61"/>
      <c r="C651" s="29" t="s">
        <v>46</v>
      </c>
      <c r="D651" s="60"/>
      <c r="E651" s="21">
        <f t="shared" si="188"/>
        <v>8910</v>
      </c>
      <c r="F651" s="20">
        <v>0</v>
      </c>
      <c r="G651" s="20">
        <v>0</v>
      </c>
      <c r="H651" s="20">
        <v>0</v>
      </c>
      <c r="I651" s="20">
        <v>0</v>
      </c>
      <c r="J651" s="20">
        <v>8910</v>
      </c>
      <c r="K651" s="20">
        <v>0</v>
      </c>
      <c r="L651" s="20">
        <v>0</v>
      </c>
      <c r="M651" s="20">
        <v>0</v>
      </c>
      <c r="N651" s="20">
        <v>0</v>
      </c>
      <c r="O651" s="20">
        <v>0</v>
      </c>
      <c r="P651" s="20">
        <v>0</v>
      </c>
      <c r="Q651" s="20">
        <v>0</v>
      </c>
    </row>
    <row r="652" spans="1:17" s="30" customFormat="1" ht="15" x14ac:dyDescent="0.2">
      <c r="A652" s="58"/>
      <c r="B652" s="61"/>
      <c r="C652" s="29" t="s">
        <v>47</v>
      </c>
      <c r="D652" s="60"/>
      <c r="E652" s="21">
        <f t="shared" si="188"/>
        <v>89.1</v>
      </c>
      <c r="F652" s="20">
        <v>0</v>
      </c>
      <c r="G652" s="20">
        <v>0</v>
      </c>
      <c r="H652" s="20">
        <v>0</v>
      </c>
      <c r="I652" s="20">
        <f>I651*0.01</f>
        <v>0</v>
      </c>
      <c r="J652" s="20">
        <f>J651*0.01</f>
        <v>89.1</v>
      </c>
      <c r="K652" s="20">
        <v>0</v>
      </c>
      <c r="L652" s="20">
        <v>0</v>
      </c>
      <c r="M652" s="20">
        <v>0</v>
      </c>
      <c r="N652" s="20">
        <v>0</v>
      </c>
      <c r="O652" s="20">
        <v>0</v>
      </c>
      <c r="P652" s="20">
        <v>0</v>
      </c>
      <c r="Q652" s="20">
        <v>0</v>
      </c>
    </row>
    <row r="653" spans="1:17" s="30" customFormat="1" ht="20.25" customHeight="1" x14ac:dyDescent="0.2">
      <c r="A653" s="59"/>
      <c r="B653" s="62"/>
      <c r="C653" s="29" t="s">
        <v>48</v>
      </c>
      <c r="D653" s="60"/>
      <c r="E653" s="21">
        <f t="shared" si="188"/>
        <v>0</v>
      </c>
      <c r="F653" s="20">
        <v>0</v>
      </c>
      <c r="G653" s="20">
        <v>0</v>
      </c>
      <c r="H653" s="20">
        <v>0</v>
      </c>
      <c r="I653" s="20">
        <v>0</v>
      </c>
      <c r="J653" s="20">
        <v>0</v>
      </c>
      <c r="K653" s="20">
        <v>0</v>
      </c>
      <c r="L653" s="20">
        <v>0</v>
      </c>
      <c r="M653" s="20">
        <v>0</v>
      </c>
      <c r="N653" s="20">
        <v>0</v>
      </c>
      <c r="O653" s="20">
        <v>0</v>
      </c>
      <c r="P653" s="20">
        <v>0</v>
      </c>
      <c r="Q653" s="20">
        <v>0</v>
      </c>
    </row>
    <row r="654" spans="1:17" s="30" customFormat="1" ht="15" customHeight="1" x14ac:dyDescent="0.2">
      <c r="A654" s="57" t="s">
        <v>576</v>
      </c>
      <c r="B654" s="31" t="s">
        <v>259</v>
      </c>
      <c r="C654" s="29" t="s">
        <v>44</v>
      </c>
      <c r="D654" s="60"/>
      <c r="E654" s="21">
        <f t="shared" si="188"/>
        <v>1070.2841900000001</v>
      </c>
      <c r="F654" s="21">
        <f t="shared" ref="F654:Q654" si="194">SUM(F655:F658)</f>
        <v>0</v>
      </c>
      <c r="G654" s="21">
        <f t="shared" si="194"/>
        <v>0</v>
      </c>
      <c r="H654" s="21">
        <f t="shared" si="194"/>
        <v>563.90491999999995</v>
      </c>
      <c r="I654" s="21">
        <f t="shared" si="194"/>
        <v>506.37927000000002</v>
      </c>
      <c r="J654" s="21">
        <f t="shared" si="194"/>
        <v>0</v>
      </c>
      <c r="K654" s="21">
        <f t="shared" si="194"/>
        <v>0</v>
      </c>
      <c r="L654" s="21">
        <f t="shared" si="194"/>
        <v>0</v>
      </c>
      <c r="M654" s="21">
        <f t="shared" si="194"/>
        <v>0</v>
      </c>
      <c r="N654" s="21">
        <f t="shared" si="194"/>
        <v>0</v>
      </c>
      <c r="O654" s="21">
        <f t="shared" si="194"/>
        <v>0</v>
      </c>
      <c r="P654" s="21">
        <f t="shared" si="194"/>
        <v>0</v>
      </c>
      <c r="Q654" s="21">
        <f t="shared" si="194"/>
        <v>0</v>
      </c>
    </row>
    <row r="655" spans="1:17" s="30" customFormat="1" ht="18" customHeight="1" x14ac:dyDescent="0.2">
      <c r="A655" s="58"/>
      <c r="B655" s="61" t="s">
        <v>260</v>
      </c>
      <c r="C655" s="29" t="s">
        <v>45</v>
      </c>
      <c r="D655" s="60"/>
      <c r="E655" s="21">
        <f t="shared" si="188"/>
        <v>0</v>
      </c>
      <c r="F655" s="20">
        <v>0</v>
      </c>
      <c r="G655" s="20">
        <v>0</v>
      </c>
      <c r="H655" s="20">
        <v>0</v>
      </c>
      <c r="I655" s="20">
        <v>0</v>
      </c>
      <c r="J655" s="20">
        <v>0</v>
      </c>
      <c r="K655" s="20">
        <v>0</v>
      </c>
      <c r="L655" s="20">
        <v>0</v>
      </c>
      <c r="M655" s="20">
        <v>0</v>
      </c>
      <c r="N655" s="20">
        <v>0</v>
      </c>
      <c r="O655" s="20">
        <v>0</v>
      </c>
      <c r="P655" s="20">
        <v>0</v>
      </c>
      <c r="Q655" s="20">
        <v>0</v>
      </c>
    </row>
    <row r="656" spans="1:17" s="30" customFormat="1" ht="17.25" customHeight="1" x14ac:dyDescent="0.2">
      <c r="A656" s="58"/>
      <c r="B656" s="61"/>
      <c r="C656" s="29" t="s">
        <v>46</v>
      </c>
      <c r="D656" s="60"/>
      <c r="E656" s="21">
        <f t="shared" si="188"/>
        <v>1054.2135699999999</v>
      </c>
      <c r="F656" s="20">
        <v>0</v>
      </c>
      <c r="G656" s="20">
        <v>0</v>
      </c>
      <c r="H656" s="20">
        <v>552.84795999999994</v>
      </c>
      <c r="I656" s="20">
        <v>501.36561</v>
      </c>
      <c r="J656" s="20">
        <v>0</v>
      </c>
      <c r="K656" s="20">
        <v>0</v>
      </c>
      <c r="L656" s="20">
        <v>0</v>
      </c>
      <c r="M656" s="20">
        <v>0</v>
      </c>
      <c r="N656" s="20">
        <v>0</v>
      </c>
      <c r="O656" s="20">
        <v>0</v>
      </c>
      <c r="P656" s="20">
        <v>0</v>
      </c>
      <c r="Q656" s="20">
        <v>0</v>
      </c>
    </row>
    <row r="657" spans="1:17" s="30" customFormat="1" ht="17.25" customHeight="1" x14ac:dyDescent="0.2">
      <c r="A657" s="58"/>
      <c r="B657" s="61"/>
      <c r="C657" s="29" t="s">
        <v>47</v>
      </c>
      <c r="D657" s="60"/>
      <c r="E657" s="21">
        <f t="shared" si="188"/>
        <v>16.070620000000002</v>
      </c>
      <c r="F657" s="20">
        <v>0</v>
      </c>
      <c r="G657" s="20">
        <v>0</v>
      </c>
      <c r="H657" s="20">
        <f>H656*0.02</f>
        <v>11.05696</v>
      </c>
      <c r="I657" s="20">
        <f>I656*0.01</f>
        <v>5.0136599999999998</v>
      </c>
      <c r="J657" s="20">
        <f>J656*0.01</f>
        <v>0</v>
      </c>
      <c r="K657" s="20">
        <f>K656*0.02</f>
        <v>0</v>
      </c>
      <c r="L657" s="20">
        <v>0</v>
      </c>
      <c r="M657" s="20">
        <v>0</v>
      </c>
      <c r="N657" s="20">
        <v>0</v>
      </c>
      <c r="O657" s="20">
        <v>0</v>
      </c>
      <c r="P657" s="20">
        <v>0</v>
      </c>
      <c r="Q657" s="20">
        <v>0</v>
      </c>
    </row>
    <row r="658" spans="1:17" s="30" customFormat="1" ht="18" customHeight="1" x14ac:dyDescent="0.2">
      <c r="A658" s="59"/>
      <c r="B658" s="62"/>
      <c r="C658" s="29" t="s">
        <v>48</v>
      </c>
      <c r="D658" s="60"/>
      <c r="E658" s="21">
        <f t="shared" si="188"/>
        <v>0</v>
      </c>
      <c r="F658" s="20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0</v>
      </c>
      <c r="L658" s="20">
        <v>0</v>
      </c>
      <c r="M658" s="20">
        <v>0</v>
      </c>
      <c r="N658" s="20">
        <v>0</v>
      </c>
      <c r="O658" s="20">
        <v>0</v>
      </c>
      <c r="P658" s="20">
        <v>0</v>
      </c>
      <c r="Q658" s="20">
        <v>0</v>
      </c>
    </row>
    <row r="659" spans="1:17" s="30" customFormat="1" ht="15" customHeight="1" x14ac:dyDescent="0.2">
      <c r="A659" s="57" t="s">
        <v>577</v>
      </c>
      <c r="B659" s="31" t="s">
        <v>261</v>
      </c>
      <c r="C659" s="29" t="s">
        <v>44</v>
      </c>
      <c r="D659" s="60"/>
      <c r="E659" s="21">
        <f t="shared" si="188"/>
        <v>17485.663939999999</v>
      </c>
      <c r="F659" s="21">
        <f t="shared" ref="F659:Q659" si="195">SUM(F660:F663)</f>
        <v>0</v>
      </c>
      <c r="G659" s="21">
        <f t="shared" si="195"/>
        <v>0</v>
      </c>
      <c r="H659" s="21">
        <f t="shared" si="195"/>
        <v>941.88468999999998</v>
      </c>
      <c r="I659" s="21">
        <f t="shared" si="195"/>
        <v>16543.77925</v>
      </c>
      <c r="J659" s="21">
        <f t="shared" si="195"/>
        <v>0</v>
      </c>
      <c r="K659" s="21">
        <f t="shared" si="195"/>
        <v>0</v>
      </c>
      <c r="L659" s="21">
        <f t="shared" si="195"/>
        <v>0</v>
      </c>
      <c r="M659" s="21">
        <f t="shared" si="195"/>
        <v>0</v>
      </c>
      <c r="N659" s="21">
        <f t="shared" si="195"/>
        <v>0</v>
      </c>
      <c r="O659" s="21">
        <f t="shared" si="195"/>
        <v>0</v>
      </c>
      <c r="P659" s="21">
        <f t="shared" si="195"/>
        <v>0</v>
      </c>
      <c r="Q659" s="21">
        <f t="shared" si="195"/>
        <v>0</v>
      </c>
    </row>
    <row r="660" spans="1:17" s="30" customFormat="1" ht="19.5" customHeight="1" x14ac:dyDescent="0.2">
      <c r="A660" s="58"/>
      <c r="B660" s="61" t="s">
        <v>262</v>
      </c>
      <c r="C660" s="29" t="s">
        <v>45</v>
      </c>
      <c r="D660" s="60"/>
      <c r="E660" s="21">
        <f t="shared" si="188"/>
        <v>0</v>
      </c>
      <c r="F660" s="20">
        <v>0</v>
      </c>
      <c r="G660" s="20">
        <v>0</v>
      </c>
      <c r="H660" s="20">
        <v>0</v>
      </c>
      <c r="I660" s="20">
        <v>0</v>
      </c>
      <c r="J660" s="20">
        <v>0</v>
      </c>
      <c r="K660" s="20">
        <v>0</v>
      </c>
      <c r="L660" s="20">
        <v>0</v>
      </c>
      <c r="M660" s="20">
        <v>0</v>
      </c>
      <c r="N660" s="20">
        <v>0</v>
      </c>
      <c r="O660" s="20">
        <v>0</v>
      </c>
      <c r="P660" s="20">
        <v>0</v>
      </c>
      <c r="Q660" s="20">
        <v>0</v>
      </c>
    </row>
    <row r="661" spans="1:17" s="30" customFormat="1" ht="18" customHeight="1" x14ac:dyDescent="0.2">
      <c r="A661" s="58"/>
      <c r="B661" s="61"/>
      <c r="C661" s="29" t="s">
        <v>46</v>
      </c>
      <c r="D661" s="60"/>
      <c r="E661" s="21">
        <f t="shared" si="188"/>
        <v>17303.395820000002</v>
      </c>
      <c r="F661" s="20">
        <v>0</v>
      </c>
      <c r="G661" s="20">
        <v>0</v>
      </c>
      <c r="H661" s="20">
        <v>923.41636000000005</v>
      </c>
      <c r="I661" s="20">
        <v>16379.97946</v>
      </c>
      <c r="J661" s="20">
        <v>0</v>
      </c>
      <c r="K661" s="20">
        <v>0</v>
      </c>
      <c r="L661" s="20">
        <v>0</v>
      </c>
      <c r="M661" s="20">
        <v>0</v>
      </c>
      <c r="N661" s="20">
        <v>0</v>
      </c>
      <c r="O661" s="20">
        <v>0</v>
      </c>
      <c r="P661" s="20">
        <v>0</v>
      </c>
      <c r="Q661" s="20">
        <v>0</v>
      </c>
    </row>
    <row r="662" spans="1:17" s="30" customFormat="1" ht="19.5" customHeight="1" x14ac:dyDescent="0.2">
      <c r="A662" s="58"/>
      <c r="B662" s="61"/>
      <c r="C662" s="29" t="s">
        <v>47</v>
      </c>
      <c r="D662" s="60"/>
      <c r="E662" s="21">
        <f t="shared" si="188"/>
        <v>182.26812000000001</v>
      </c>
      <c r="F662" s="20">
        <v>0</v>
      </c>
      <c r="G662" s="20">
        <v>0</v>
      </c>
      <c r="H662" s="20">
        <f>H661*0.02</f>
        <v>18.468330000000002</v>
      </c>
      <c r="I662" s="20">
        <f>I661*0.01</f>
        <v>163.79979</v>
      </c>
      <c r="J662" s="20">
        <v>0</v>
      </c>
      <c r="K662" s="20">
        <f>K661*0.02</f>
        <v>0</v>
      </c>
      <c r="L662" s="20">
        <v>0</v>
      </c>
      <c r="M662" s="20">
        <v>0</v>
      </c>
      <c r="N662" s="20">
        <v>0</v>
      </c>
      <c r="O662" s="20">
        <v>0</v>
      </c>
      <c r="P662" s="20">
        <v>0</v>
      </c>
      <c r="Q662" s="20">
        <v>0</v>
      </c>
    </row>
    <row r="663" spans="1:17" s="30" customFormat="1" ht="22.5" customHeight="1" x14ac:dyDescent="0.2">
      <c r="A663" s="59"/>
      <c r="B663" s="62"/>
      <c r="C663" s="29" t="s">
        <v>48</v>
      </c>
      <c r="D663" s="60"/>
      <c r="E663" s="21">
        <f t="shared" si="188"/>
        <v>0</v>
      </c>
      <c r="F663" s="20">
        <v>0</v>
      </c>
      <c r="G663" s="20">
        <v>0</v>
      </c>
      <c r="H663" s="20">
        <v>0</v>
      </c>
      <c r="I663" s="20">
        <v>0</v>
      </c>
      <c r="J663" s="20">
        <v>0</v>
      </c>
      <c r="K663" s="20">
        <v>0</v>
      </c>
      <c r="L663" s="20">
        <v>0</v>
      </c>
      <c r="M663" s="20">
        <v>0</v>
      </c>
      <c r="N663" s="20">
        <v>0</v>
      </c>
      <c r="O663" s="20">
        <v>0</v>
      </c>
      <c r="P663" s="20">
        <v>0</v>
      </c>
      <c r="Q663" s="20">
        <v>0</v>
      </c>
    </row>
    <row r="664" spans="1:17" s="28" customFormat="1" ht="15" customHeight="1" x14ac:dyDescent="0.2">
      <c r="A664" s="57" t="s">
        <v>578</v>
      </c>
      <c r="B664" s="31" t="s">
        <v>263</v>
      </c>
      <c r="C664" s="29" t="s">
        <v>44</v>
      </c>
      <c r="D664" s="60"/>
      <c r="E664" s="21">
        <f t="shared" si="188"/>
        <v>1493.4995799999999</v>
      </c>
      <c r="F664" s="21">
        <f t="shared" ref="F664:Q664" si="196">SUM(F665:F668)</f>
        <v>0</v>
      </c>
      <c r="G664" s="21">
        <f t="shared" si="196"/>
        <v>0</v>
      </c>
      <c r="H664" s="21">
        <f t="shared" si="196"/>
        <v>775.89179999999999</v>
      </c>
      <c r="I664" s="21">
        <f t="shared" si="196"/>
        <v>717.60778000000005</v>
      </c>
      <c r="J664" s="21">
        <f t="shared" si="196"/>
        <v>0</v>
      </c>
      <c r="K664" s="21">
        <f t="shared" si="196"/>
        <v>0</v>
      </c>
      <c r="L664" s="21">
        <f t="shared" si="196"/>
        <v>0</v>
      </c>
      <c r="M664" s="21">
        <f t="shared" si="196"/>
        <v>0</v>
      </c>
      <c r="N664" s="21">
        <f t="shared" si="196"/>
        <v>0</v>
      </c>
      <c r="O664" s="21">
        <f t="shared" si="196"/>
        <v>0</v>
      </c>
      <c r="P664" s="21">
        <f t="shared" si="196"/>
        <v>0</v>
      </c>
      <c r="Q664" s="21">
        <f t="shared" si="196"/>
        <v>0</v>
      </c>
    </row>
    <row r="665" spans="1:17" s="28" customFormat="1" ht="17.25" customHeight="1" x14ac:dyDescent="0.2">
      <c r="A665" s="58"/>
      <c r="B665" s="61" t="s">
        <v>264</v>
      </c>
      <c r="C665" s="29" t="s">
        <v>45</v>
      </c>
      <c r="D665" s="60"/>
      <c r="E665" s="21">
        <f t="shared" si="188"/>
        <v>0</v>
      </c>
      <c r="F665" s="20">
        <v>0</v>
      </c>
      <c r="G665" s="20">
        <v>0</v>
      </c>
      <c r="H665" s="20">
        <v>0</v>
      </c>
      <c r="I665" s="20">
        <v>0</v>
      </c>
      <c r="J665" s="20">
        <v>0</v>
      </c>
      <c r="K665" s="20">
        <v>0</v>
      </c>
      <c r="L665" s="20">
        <v>0</v>
      </c>
      <c r="M665" s="20">
        <v>0</v>
      </c>
      <c r="N665" s="20">
        <v>0</v>
      </c>
      <c r="O665" s="20">
        <v>0</v>
      </c>
      <c r="P665" s="20">
        <v>0</v>
      </c>
      <c r="Q665" s="20">
        <v>0</v>
      </c>
    </row>
    <row r="666" spans="1:17" s="28" customFormat="1" ht="17.25" customHeight="1" x14ac:dyDescent="0.2">
      <c r="A666" s="58"/>
      <c r="B666" s="61"/>
      <c r="C666" s="29" t="s">
        <v>46</v>
      </c>
      <c r="D666" s="60"/>
      <c r="E666" s="21">
        <f t="shared" si="188"/>
        <v>1471.1809900000001</v>
      </c>
      <c r="F666" s="20">
        <v>0</v>
      </c>
      <c r="G666" s="20">
        <v>0</v>
      </c>
      <c r="H666" s="20">
        <v>760.67823999999996</v>
      </c>
      <c r="I666" s="20">
        <v>710.50274999999999</v>
      </c>
      <c r="J666" s="20">
        <v>0</v>
      </c>
      <c r="K666" s="20">
        <v>0</v>
      </c>
      <c r="L666" s="20">
        <v>0</v>
      </c>
      <c r="M666" s="20">
        <v>0</v>
      </c>
      <c r="N666" s="20">
        <v>0</v>
      </c>
      <c r="O666" s="20">
        <v>0</v>
      </c>
      <c r="P666" s="20">
        <v>0</v>
      </c>
      <c r="Q666" s="20">
        <v>0</v>
      </c>
    </row>
    <row r="667" spans="1:17" s="28" customFormat="1" ht="18" customHeight="1" x14ac:dyDescent="0.2">
      <c r="A667" s="58"/>
      <c r="B667" s="61"/>
      <c r="C667" s="29" t="s">
        <v>47</v>
      </c>
      <c r="D667" s="60"/>
      <c r="E667" s="21">
        <f t="shared" si="188"/>
        <v>22.31859</v>
      </c>
      <c r="F667" s="20">
        <v>0</v>
      </c>
      <c r="G667" s="20">
        <v>0</v>
      </c>
      <c r="H667" s="20">
        <f>H666*0.02</f>
        <v>15.213559999999999</v>
      </c>
      <c r="I667" s="20">
        <f>I666*0.01</f>
        <v>7.1050300000000002</v>
      </c>
      <c r="J667" s="20">
        <v>0</v>
      </c>
      <c r="K667" s="20">
        <f>K666*0.02</f>
        <v>0</v>
      </c>
      <c r="L667" s="20">
        <v>0</v>
      </c>
      <c r="M667" s="20">
        <v>0</v>
      </c>
      <c r="N667" s="20">
        <v>0</v>
      </c>
      <c r="O667" s="20">
        <v>0</v>
      </c>
      <c r="P667" s="20">
        <v>0</v>
      </c>
      <c r="Q667" s="20">
        <v>0</v>
      </c>
    </row>
    <row r="668" spans="1:17" s="28" customFormat="1" ht="19.5" customHeight="1" x14ac:dyDescent="0.2">
      <c r="A668" s="59"/>
      <c r="B668" s="62"/>
      <c r="C668" s="29" t="s">
        <v>48</v>
      </c>
      <c r="D668" s="60"/>
      <c r="E668" s="21">
        <f t="shared" si="188"/>
        <v>0</v>
      </c>
      <c r="F668" s="20">
        <v>0</v>
      </c>
      <c r="G668" s="20">
        <v>0</v>
      </c>
      <c r="H668" s="20">
        <v>0</v>
      </c>
      <c r="I668" s="20">
        <v>0</v>
      </c>
      <c r="J668" s="20">
        <v>0</v>
      </c>
      <c r="K668" s="20">
        <v>0</v>
      </c>
      <c r="L668" s="20">
        <v>0</v>
      </c>
      <c r="M668" s="20">
        <v>0</v>
      </c>
      <c r="N668" s="20">
        <v>0</v>
      </c>
      <c r="O668" s="20">
        <v>0</v>
      </c>
      <c r="P668" s="20">
        <v>0</v>
      </c>
      <c r="Q668" s="20">
        <v>0</v>
      </c>
    </row>
    <row r="669" spans="1:17" s="28" customFormat="1" ht="15" x14ac:dyDescent="0.2">
      <c r="A669" s="57" t="s">
        <v>579</v>
      </c>
      <c r="B669" s="31" t="s">
        <v>265</v>
      </c>
      <c r="C669" s="29" t="s">
        <v>44</v>
      </c>
      <c r="D669" s="60" t="s">
        <v>266</v>
      </c>
      <c r="E669" s="21">
        <f t="shared" si="188"/>
        <v>385010</v>
      </c>
      <c r="F669" s="21">
        <f t="shared" ref="F669:Q669" si="197">SUM(F670:F673)</f>
        <v>0</v>
      </c>
      <c r="G669" s="21">
        <f t="shared" si="197"/>
        <v>0</v>
      </c>
      <c r="H669" s="21">
        <f t="shared" si="197"/>
        <v>0</v>
      </c>
      <c r="I669" s="21">
        <f t="shared" si="197"/>
        <v>0</v>
      </c>
      <c r="J669" s="21">
        <f t="shared" si="197"/>
        <v>385010</v>
      </c>
      <c r="K669" s="21">
        <f t="shared" si="197"/>
        <v>0</v>
      </c>
      <c r="L669" s="21">
        <f t="shared" si="197"/>
        <v>0</v>
      </c>
      <c r="M669" s="21">
        <f t="shared" si="197"/>
        <v>0</v>
      </c>
      <c r="N669" s="21">
        <f t="shared" si="197"/>
        <v>0</v>
      </c>
      <c r="O669" s="21">
        <f t="shared" si="197"/>
        <v>0</v>
      </c>
      <c r="P669" s="21">
        <f t="shared" si="197"/>
        <v>0</v>
      </c>
      <c r="Q669" s="21">
        <f t="shared" si="197"/>
        <v>0</v>
      </c>
    </row>
    <row r="670" spans="1:17" s="28" customFormat="1" ht="15" x14ac:dyDescent="0.2">
      <c r="A670" s="58"/>
      <c r="B670" s="61" t="s">
        <v>267</v>
      </c>
      <c r="C670" s="29" t="s">
        <v>45</v>
      </c>
      <c r="D670" s="60"/>
      <c r="E670" s="21">
        <f t="shared" si="188"/>
        <v>0</v>
      </c>
      <c r="F670" s="20">
        <v>0</v>
      </c>
      <c r="G670" s="20">
        <v>0</v>
      </c>
      <c r="H670" s="20">
        <v>0</v>
      </c>
      <c r="I670" s="20">
        <v>0</v>
      </c>
      <c r="J670" s="20">
        <v>0</v>
      </c>
      <c r="K670" s="20">
        <v>0</v>
      </c>
      <c r="L670" s="20">
        <v>0</v>
      </c>
      <c r="M670" s="20">
        <v>0</v>
      </c>
      <c r="N670" s="20">
        <v>0</v>
      </c>
      <c r="O670" s="20">
        <v>0</v>
      </c>
      <c r="P670" s="20">
        <v>0</v>
      </c>
      <c r="Q670" s="20">
        <v>0</v>
      </c>
    </row>
    <row r="671" spans="1:17" s="28" customFormat="1" ht="15" x14ac:dyDescent="0.2">
      <c r="A671" s="58"/>
      <c r="B671" s="61"/>
      <c r="C671" s="29" t="s">
        <v>46</v>
      </c>
      <c r="D671" s="60"/>
      <c r="E671" s="21">
        <f t="shared" si="188"/>
        <v>385010</v>
      </c>
      <c r="F671" s="20">
        <v>0</v>
      </c>
      <c r="G671" s="20">
        <v>0</v>
      </c>
      <c r="H671" s="20">
        <v>0</v>
      </c>
      <c r="I671" s="20">
        <v>0</v>
      </c>
      <c r="J671" s="20">
        <v>385010</v>
      </c>
      <c r="K671" s="20">
        <v>0</v>
      </c>
      <c r="L671" s="20">
        <v>0</v>
      </c>
      <c r="M671" s="20">
        <v>0</v>
      </c>
      <c r="N671" s="20">
        <v>0</v>
      </c>
      <c r="O671" s="20">
        <v>0</v>
      </c>
      <c r="P671" s="20">
        <v>0</v>
      </c>
      <c r="Q671" s="20">
        <v>0</v>
      </c>
    </row>
    <row r="672" spans="1:17" s="28" customFormat="1" ht="15" x14ac:dyDescent="0.2">
      <c r="A672" s="58"/>
      <c r="B672" s="61"/>
      <c r="C672" s="29" t="s">
        <v>47</v>
      </c>
      <c r="D672" s="60"/>
      <c r="E672" s="21">
        <f t="shared" si="188"/>
        <v>0</v>
      </c>
      <c r="F672" s="20">
        <v>0</v>
      </c>
      <c r="G672" s="20">
        <v>0</v>
      </c>
      <c r="H672" s="20">
        <f>H671*0.02</f>
        <v>0</v>
      </c>
      <c r="I672" s="20">
        <f>I671*0.01</f>
        <v>0</v>
      </c>
      <c r="J672" s="20">
        <v>0</v>
      </c>
      <c r="K672" s="20">
        <f>K671*0.02</f>
        <v>0</v>
      </c>
      <c r="L672" s="20">
        <v>0</v>
      </c>
      <c r="M672" s="20">
        <v>0</v>
      </c>
      <c r="N672" s="20">
        <v>0</v>
      </c>
      <c r="O672" s="20">
        <v>0</v>
      </c>
      <c r="P672" s="20">
        <v>0</v>
      </c>
      <c r="Q672" s="20">
        <v>0</v>
      </c>
    </row>
    <row r="673" spans="1:17" s="28" customFormat="1" ht="15" x14ac:dyDescent="0.2">
      <c r="A673" s="59"/>
      <c r="B673" s="62"/>
      <c r="C673" s="29" t="s">
        <v>48</v>
      </c>
      <c r="D673" s="60"/>
      <c r="E673" s="21">
        <f t="shared" si="188"/>
        <v>0</v>
      </c>
      <c r="F673" s="20">
        <v>0</v>
      </c>
      <c r="G673" s="20">
        <v>0</v>
      </c>
      <c r="H673" s="20">
        <v>0</v>
      </c>
      <c r="I673" s="20">
        <v>0</v>
      </c>
      <c r="J673" s="20">
        <v>0</v>
      </c>
      <c r="K673" s="20">
        <v>0</v>
      </c>
      <c r="L673" s="20">
        <v>0</v>
      </c>
      <c r="M673" s="20">
        <v>0</v>
      </c>
      <c r="N673" s="20">
        <v>0</v>
      </c>
      <c r="O673" s="20">
        <v>0</v>
      </c>
      <c r="P673" s="20">
        <v>0</v>
      </c>
      <c r="Q673" s="20">
        <v>0</v>
      </c>
    </row>
    <row r="674" spans="1:17" s="28" customFormat="1" ht="15" x14ac:dyDescent="0.2">
      <c r="A674" s="57" t="s">
        <v>580</v>
      </c>
      <c r="B674" s="31" t="s">
        <v>268</v>
      </c>
      <c r="C674" s="29" t="s">
        <v>44</v>
      </c>
      <c r="D674" s="60" t="s">
        <v>266</v>
      </c>
      <c r="E674" s="21">
        <f t="shared" si="188"/>
        <v>54000</v>
      </c>
      <c r="F674" s="21">
        <f t="shared" ref="F674:Q674" si="198">SUM(F675:F678)</f>
        <v>0</v>
      </c>
      <c r="G674" s="21">
        <f t="shared" si="198"/>
        <v>0</v>
      </c>
      <c r="H674" s="21">
        <f t="shared" si="198"/>
        <v>0</v>
      </c>
      <c r="I674" s="21">
        <f t="shared" si="198"/>
        <v>0</v>
      </c>
      <c r="J674" s="21">
        <f t="shared" si="198"/>
        <v>54000</v>
      </c>
      <c r="K674" s="21">
        <f t="shared" si="198"/>
        <v>0</v>
      </c>
      <c r="L674" s="21">
        <f t="shared" si="198"/>
        <v>0</v>
      </c>
      <c r="M674" s="21">
        <f t="shared" si="198"/>
        <v>0</v>
      </c>
      <c r="N674" s="21">
        <f t="shared" si="198"/>
        <v>0</v>
      </c>
      <c r="O674" s="21">
        <f t="shared" si="198"/>
        <v>0</v>
      </c>
      <c r="P674" s="21">
        <f t="shared" si="198"/>
        <v>0</v>
      </c>
      <c r="Q674" s="21">
        <f t="shared" si="198"/>
        <v>0</v>
      </c>
    </row>
    <row r="675" spans="1:17" s="28" customFormat="1" ht="15" x14ac:dyDescent="0.2">
      <c r="A675" s="58"/>
      <c r="B675" s="61" t="s">
        <v>269</v>
      </c>
      <c r="C675" s="29" t="s">
        <v>45</v>
      </c>
      <c r="D675" s="60"/>
      <c r="E675" s="21">
        <f t="shared" si="188"/>
        <v>0</v>
      </c>
      <c r="F675" s="20">
        <v>0</v>
      </c>
      <c r="G675" s="20">
        <v>0</v>
      </c>
      <c r="H675" s="20">
        <v>0</v>
      </c>
      <c r="I675" s="20">
        <v>0</v>
      </c>
      <c r="J675" s="20">
        <v>0</v>
      </c>
      <c r="K675" s="20">
        <v>0</v>
      </c>
      <c r="L675" s="20">
        <v>0</v>
      </c>
      <c r="M675" s="20">
        <v>0</v>
      </c>
      <c r="N675" s="20">
        <v>0</v>
      </c>
      <c r="O675" s="20">
        <v>0</v>
      </c>
      <c r="P675" s="20">
        <v>0</v>
      </c>
      <c r="Q675" s="20">
        <v>0</v>
      </c>
    </row>
    <row r="676" spans="1:17" s="28" customFormat="1" ht="15" x14ac:dyDescent="0.2">
      <c r="A676" s="58"/>
      <c r="B676" s="61"/>
      <c r="C676" s="29" t="s">
        <v>46</v>
      </c>
      <c r="D676" s="60"/>
      <c r="E676" s="21">
        <f t="shared" si="188"/>
        <v>54000</v>
      </c>
      <c r="F676" s="20">
        <v>0</v>
      </c>
      <c r="G676" s="20">
        <v>0</v>
      </c>
      <c r="H676" s="20">
        <v>0</v>
      </c>
      <c r="I676" s="20">
        <v>0</v>
      </c>
      <c r="J676" s="20">
        <v>54000</v>
      </c>
      <c r="K676" s="20">
        <v>0</v>
      </c>
      <c r="L676" s="20">
        <v>0</v>
      </c>
      <c r="M676" s="20">
        <v>0</v>
      </c>
      <c r="N676" s="20">
        <v>0</v>
      </c>
      <c r="O676" s="20">
        <v>0</v>
      </c>
      <c r="P676" s="20">
        <v>0</v>
      </c>
      <c r="Q676" s="20">
        <v>0</v>
      </c>
    </row>
    <row r="677" spans="1:17" s="28" customFormat="1" ht="15" x14ac:dyDescent="0.2">
      <c r="A677" s="58"/>
      <c r="B677" s="61"/>
      <c r="C677" s="29" t="s">
        <v>47</v>
      </c>
      <c r="D677" s="60"/>
      <c r="E677" s="21">
        <f t="shared" si="188"/>
        <v>0</v>
      </c>
      <c r="F677" s="20">
        <v>0</v>
      </c>
      <c r="G677" s="20">
        <v>0</v>
      </c>
      <c r="H677" s="20">
        <f>H676*0.02</f>
        <v>0</v>
      </c>
      <c r="I677" s="20">
        <f>I676*0.01</f>
        <v>0</v>
      </c>
      <c r="J677" s="20">
        <v>0</v>
      </c>
      <c r="K677" s="20">
        <f>K676*0.02</f>
        <v>0</v>
      </c>
      <c r="L677" s="20">
        <v>0</v>
      </c>
      <c r="M677" s="20">
        <v>0</v>
      </c>
      <c r="N677" s="20">
        <v>0</v>
      </c>
      <c r="O677" s="20">
        <v>0</v>
      </c>
      <c r="P677" s="20">
        <v>0</v>
      </c>
      <c r="Q677" s="20">
        <v>0</v>
      </c>
    </row>
    <row r="678" spans="1:17" s="28" customFormat="1" ht="15" x14ac:dyDescent="0.2">
      <c r="A678" s="59"/>
      <c r="B678" s="62"/>
      <c r="C678" s="29" t="s">
        <v>48</v>
      </c>
      <c r="D678" s="60"/>
      <c r="E678" s="21">
        <f t="shared" si="188"/>
        <v>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0</v>
      </c>
      <c r="L678" s="20">
        <v>0</v>
      </c>
      <c r="M678" s="20">
        <v>0</v>
      </c>
      <c r="N678" s="20">
        <v>0</v>
      </c>
      <c r="O678" s="20">
        <v>0</v>
      </c>
      <c r="P678" s="20">
        <v>0</v>
      </c>
      <c r="Q678" s="20">
        <v>0</v>
      </c>
    </row>
    <row r="679" spans="1:17" s="28" customFormat="1" ht="15" x14ac:dyDescent="0.2">
      <c r="A679" s="57" t="s">
        <v>581</v>
      </c>
      <c r="B679" s="31" t="s">
        <v>270</v>
      </c>
      <c r="C679" s="29" t="s">
        <v>44</v>
      </c>
      <c r="D679" s="60" t="s">
        <v>271</v>
      </c>
      <c r="E679" s="21">
        <f t="shared" ref="E679:E688" si="199">SUM(F679:Q679)</f>
        <v>36802.493000000002</v>
      </c>
      <c r="F679" s="21">
        <f t="shared" ref="F679:Q679" si="200">SUM(F680:F683)</f>
        <v>0</v>
      </c>
      <c r="G679" s="21">
        <f t="shared" si="200"/>
        <v>0</v>
      </c>
      <c r="H679" s="21">
        <f t="shared" si="200"/>
        <v>0</v>
      </c>
      <c r="I679" s="21">
        <f t="shared" si="200"/>
        <v>0</v>
      </c>
      <c r="J679" s="21">
        <f t="shared" si="200"/>
        <v>0</v>
      </c>
      <c r="K679" s="21">
        <f t="shared" si="200"/>
        <v>0</v>
      </c>
      <c r="L679" s="21">
        <f t="shared" si="200"/>
        <v>36802.493000000002</v>
      </c>
      <c r="M679" s="21">
        <f t="shared" si="200"/>
        <v>0</v>
      </c>
      <c r="N679" s="21">
        <f t="shared" si="200"/>
        <v>0</v>
      </c>
      <c r="O679" s="21">
        <f t="shared" si="200"/>
        <v>0</v>
      </c>
      <c r="P679" s="21">
        <f t="shared" si="200"/>
        <v>0</v>
      </c>
      <c r="Q679" s="21">
        <f t="shared" si="200"/>
        <v>0</v>
      </c>
    </row>
    <row r="680" spans="1:17" s="28" customFormat="1" ht="18" customHeight="1" x14ac:dyDescent="0.2">
      <c r="A680" s="58"/>
      <c r="B680" s="61" t="s">
        <v>272</v>
      </c>
      <c r="C680" s="29" t="s">
        <v>45</v>
      </c>
      <c r="D680" s="60"/>
      <c r="E680" s="21">
        <f t="shared" si="199"/>
        <v>0</v>
      </c>
      <c r="F680" s="20">
        <v>0</v>
      </c>
      <c r="G680" s="20">
        <v>0</v>
      </c>
      <c r="H680" s="20">
        <v>0</v>
      </c>
      <c r="I680" s="20">
        <v>0</v>
      </c>
      <c r="J680" s="20">
        <v>0</v>
      </c>
      <c r="K680" s="20">
        <v>0</v>
      </c>
      <c r="L680" s="20">
        <v>0</v>
      </c>
      <c r="M680" s="20">
        <v>0</v>
      </c>
      <c r="N680" s="20">
        <v>0</v>
      </c>
      <c r="O680" s="20">
        <v>0</v>
      </c>
      <c r="P680" s="20">
        <v>0</v>
      </c>
      <c r="Q680" s="20">
        <v>0</v>
      </c>
    </row>
    <row r="681" spans="1:17" s="28" customFormat="1" ht="18" customHeight="1" x14ac:dyDescent="0.2">
      <c r="A681" s="58"/>
      <c r="B681" s="61"/>
      <c r="C681" s="29" t="s">
        <v>46</v>
      </c>
      <c r="D681" s="60"/>
      <c r="E681" s="21">
        <f t="shared" si="199"/>
        <v>36802.493000000002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20">
        <v>36802.493000000002</v>
      </c>
      <c r="M681" s="20">
        <v>0</v>
      </c>
      <c r="N681" s="20">
        <v>0</v>
      </c>
      <c r="O681" s="20">
        <v>0</v>
      </c>
      <c r="P681" s="20">
        <v>0</v>
      </c>
      <c r="Q681" s="20">
        <v>0</v>
      </c>
    </row>
    <row r="682" spans="1:17" s="28" customFormat="1" ht="17.25" customHeight="1" x14ac:dyDescent="0.2">
      <c r="A682" s="58"/>
      <c r="B682" s="61"/>
      <c r="C682" s="29" t="s">
        <v>47</v>
      </c>
      <c r="D682" s="60"/>
      <c r="E682" s="21">
        <f t="shared" si="199"/>
        <v>0</v>
      </c>
      <c r="F682" s="20">
        <v>0</v>
      </c>
      <c r="G682" s="20">
        <v>0</v>
      </c>
      <c r="H682" s="20">
        <f>H681*0.02</f>
        <v>0</v>
      </c>
      <c r="I682" s="20">
        <f>I681*0.01</f>
        <v>0</v>
      </c>
      <c r="J682" s="20">
        <v>0</v>
      </c>
      <c r="K682" s="20">
        <f>K681*0.02</f>
        <v>0</v>
      </c>
      <c r="L682" s="20">
        <v>0</v>
      </c>
      <c r="M682" s="20">
        <v>0</v>
      </c>
      <c r="N682" s="20">
        <v>0</v>
      </c>
      <c r="O682" s="20">
        <v>0</v>
      </c>
      <c r="P682" s="20">
        <v>0</v>
      </c>
      <c r="Q682" s="20">
        <v>0</v>
      </c>
    </row>
    <row r="683" spans="1:17" s="28" customFormat="1" ht="18" customHeight="1" x14ac:dyDescent="0.2">
      <c r="A683" s="59"/>
      <c r="B683" s="62"/>
      <c r="C683" s="29" t="s">
        <v>48</v>
      </c>
      <c r="D683" s="60"/>
      <c r="E683" s="21">
        <f t="shared" si="199"/>
        <v>0</v>
      </c>
      <c r="F683" s="20">
        <v>0</v>
      </c>
      <c r="G683" s="20">
        <v>0</v>
      </c>
      <c r="H683" s="20">
        <v>0</v>
      </c>
      <c r="I683" s="20">
        <v>0</v>
      </c>
      <c r="J683" s="20">
        <v>0</v>
      </c>
      <c r="K683" s="20">
        <v>0</v>
      </c>
      <c r="L683" s="20">
        <v>0</v>
      </c>
      <c r="M683" s="20">
        <v>0</v>
      </c>
      <c r="N683" s="20">
        <v>0</v>
      </c>
      <c r="O683" s="20">
        <v>0</v>
      </c>
      <c r="P683" s="20">
        <v>0</v>
      </c>
      <c r="Q683" s="20">
        <v>0</v>
      </c>
    </row>
    <row r="684" spans="1:17" s="28" customFormat="1" ht="15" x14ac:dyDescent="0.2">
      <c r="A684" s="57" t="s">
        <v>582</v>
      </c>
      <c r="B684" s="31" t="s">
        <v>273</v>
      </c>
      <c r="C684" s="29" t="s">
        <v>44</v>
      </c>
      <c r="D684" s="60" t="s">
        <v>429</v>
      </c>
      <c r="E684" s="21">
        <f t="shared" si="199"/>
        <v>263345.712</v>
      </c>
      <c r="F684" s="21">
        <f t="shared" ref="F684:Q684" si="201">SUM(F685:F688)</f>
        <v>0</v>
      </c>
      <c r="G684" s="21">
        <f t="shared" si="201"/>
        <v>0</v>
      </c>
      <c r="H684" s="21">
        <f t="shared" si="201"/>
        <v>0</v>
      </c>
      <c r="I684" s="21">
        <f t="shared" si="201"/>
        <v>0</v>
      </c>
      <c r="J684" s="21">
        <f t="shared" si="201"/>
        <v>0</v>
      </c>
      <c r="K684" s="21">
        <f t="shared" si="201"/>
        <v>0</v>
      </c>
      <c r="L684" s="21">
        <f t="shared" si="201"/>
        <v>0</v>
      </c>
      <c r="M684" s="21">
        <f t="shared" si="201"/>
        <v>0</v>
      </c>
      <c r="N684" s="21">
        <f t="shared" si="201"/>
        <v>263345.712</v>
      </c>
      <c r="O684" s="21">
        <f t="shared" si="201"/>
        <v>0</v>
      </c>
      <c r="P684" s="21">
        <f t="shared" si="201"/>
        <v>0</v>
      </c>
      <c r="Q684" s="21">
        <f t="shared" si="201"/>
        <v>0</v>
      </c>
    </row>
    <row r="685" spans="1:17" s="28" customFormat="1" ht="15" x14ac:dyDescent="0.2">
      <c r="A685" s="58"/>
      <c r="B685" s="61" t="s">
        <v>274</v>
      </c>
      <c r="C685" s="29" t="s">
        <v>45</v>
      </c>
      <c r="D685" s="60"/>
      <c r="E685" s="21">
        <f t="shared" si="199"/>
        <v>0</v>
      </c>
      <c r="F685" s="20">
        <v>0</v>
      </c>
      <c r="G685" s="20">
        <v>0</v>
      </c>
      <c r="H685" s="20">
        <v>0</v>
      </c>
      <c r="I685" s="20">
        <v>0</v>
      </c>
      <c r="J685" s="20">
        <v>0</v>
      </c>
      <c r="K685" s="20">
        <v>0</v>
      </c>
      <c r="L685" s="20">
        <v>0</v>
      </c>
      <c r="M685" s="20">
        <v>0</v>
      </c>
      <c r="N685" s="20">
        <v>0</v>
      </c>
      <c r="O685" s="20">
        <v>0</v>
      </c>
      <c r="P685" s="20">
        <v>0</v>
      </c>
      <c r="Q685" s="20">
        <v>0</v>
      </c>
    </row>
    <row r="686" spans="1:17" s="28" customFormat="1" ht="15" x14ac:dyDescent="0.2">
      <c r="A686" s="58"/>
      <c r="B686" s="61"/>
      <c r="C686" s="29" t="s">
        <v>46</v>
      </c>
      <c r="D686" s="60"/>
      <c r="E686" s="21">
        <f t="shared" si="199"/>
        <v>263345.712</v>
      </c>
      <c r="F686" s="20">
        <v>0</v>
      </c>
      <c r="G686" s="20">
        <v>0</v>
      </c>
      <c r="H686" s="20">
        <v>0</v>
      </c>
      <c r="I686" s="20">
        <v>0</v>
      </c>
      <c r="J686" s="20">
        <v>0</v>
      </c>
      <c r="K686" s="20">
        <v>0</v>
      </c>
      <c r="L686" s="20">
        <v>0</v>
      </c>
      <c r="M686" s="20">
        <v>0</v>
      </c>
      <c r="N686" s="20">
        <v>263345.712</v>
      </c>
      <c r="O686" s="20">
        <v>0</v>
      </c>
      <c r="P686" s="20">
        <v>0</v>
      </c>
      <c r="Q686" s="20">
        <v>0</v>
      </c>
    </row>
    <row r="687" spans="1:17" s="28" customFormat="1" ht="15" x14ac:dyDescent="0.2">
      <c r="A687" s="58"/>
      <c r="B687" s="61"/>
      <c r="C687" s="29" t="s">
        <v>47</v>
      </c>
      <c r="D687" s="60"/>
      <c r="E687" s="21">
        <f t="shared" si="199"/>
        <v>0</v>
      </c>
      <c r="F687" s="20">
        <v>0</v>
      </c>
      <c r="G687" s="20">
        <v>0</v>
      </c>
      <c r="H687" s="20">
        <f>H686*0.02</f>
        <v>0</v>
      </c>
      <c r="I687" s="20">
        <f>I686*0.01</f>
        <v>0</v>
      </c>
      <c r="J687" s="20">
        <v>0</v>
      </c>
      <c r="K687" s="20">
        <f>K686*0.02</f>
        <v>0</v>
      </c>
      <c r="L687" s="20">
        <v>0</v>
      </c>
      <c r="M687" s="20">
        <v>0</v>
      </c>
      <c r="N687" s="20">
        <v>0</v>
      </c>
      <c r="O687" s="20">
        <v>0</v>
      </c>
      <c r="P687" s="20">
        <v>0</v>
      </c>
      <c r="Q687" s="20">
        <v>0</v>
      </c>
    </row>
    <row r="688" spans="1:17" s="28" customFormat="1" ht="15" x14ac:dyDescent="0.2">
      <c r="A688" s="59"/>
      <c r="B688" s="62"/>
      <c r="C688" s="29" t="s">
        <v>48</v>
      </c>
      <c r="D688" s="60"/>
      <c r="E688" s="21">
        <f t="shared" si="199"/>
        <v>0</v>
      </c>
      <c r="F688" s="20">
        <v>0</v>
      </c>
      <c r="G688" s="20">
        <v>0</v>
      </c>
      <c r="H688" s="20">
        <v>0</v>
      </c>
      <c r="I688" s="20">
        <v>0</v>
      </c>
      <c r="J688" s="20">
        <v>0</v>
      </c>
      <c r="K688" s="20">
        <v>0</v>
      </c>
      <c r="L688" s="20">
        <v>0</v>
      </c>
      <c r="M688" s="20">
        <v>0</v>
      </c>
      <c r="N688" s="20">
        <v>0</v>
      </c>
      <c r="O688" s="20">
        <v>0</v>
      </c>
      <c r="P688" s="20">
        <v>0</v>
      </c>
      <c r="Q688" s="20">
        <v>0</v>
      </c>
    </row>
    <row r="689" spans="1:17" s="28" customFormat="1" ht="15" x14ac:dyDescent="0.2">
      <c r="A689" s="57" t="s">
        <v>583</v>
      </c>
      <c r="B689" s="31" t="s">
        <v>275</v>
      </c>
      <c r="C689" s="29" t="s">
        <v>44</v>
      </c>
      <c r="D689" s="60"/>
      <c r="E689" s="21">
        <f t="shared" si="188"/>
        <v>28906.3</v>
      </c>
      <c r="F689" s="21">
        <f>SUM(F690:F693)</f>
        <v>0</v>
      </c>
      <c r="G689" s="21">
        <f t="shared" ref="G689:Q689" si="202">SUM(G690:G693)</f>
        <v>0</v>
      </c>
      <c r="H689" s="21">
        <f t="shared" si="202"/>
        <v>0</v>
      </c>
      <c r="I689" s="21">
        <f t="shared" si="202"/>
        <v>0</v>
      </c>
      <c r="J689" s="21">
        <f t="shared" si="202"/>
        <v>1001.3</v>
      </c>
      <c r="K689" s="21">
        <f t="shared" si="202"/>
        <v>3000</v>
      </c>
      <c r="L689" s="21">
        <f t="shared" si="202"/>
        <v>3500</v>
      </c>
      <c r="M689" s="21">
        <f t="shared" si="202"/>
        <v>4500</v>
      </c>
      <c r="N689" s="21">
        <f t="shared" si="202"/>
        <v>4080</v>
      </c>
      <c r="O689" s="21">
        <f t="shared" si="202"/>
        <v>4275</v>
      </c>
      <c r="P689" s="21">
        <f t="shared" si="202"/>
        <v>4275</v>
      </c>
      <c r="Q689" s="21">
        <f t="shared" si="202"/>
        <v>4275</v>
      </c>
    </row>
    <row r="690" spans="1:17" s="28" customFormat="1" ht="15" x14ac:dyDescent="0.2">
      <c r="A690" s="58"/>
      <c r="B690" s="61" t="s">
        <v>276</v>
      </c>
      <c r="C690" s="29" t="s">
        <v>45</v>
      </c>
      <c r="D690" s="60"/>
      <c r="E690" s="21">
        <f t="shared" si="188"/>
        <v>0</v>
      </c>
      <c r="F690" s="20">
        <v>0</v>
      </c>
      <c r="G690" s="20">
        <v>0</v>
      </c>
      <c r="H690" s="20">
        <v>0</v>
      </c>
      <c r="I690" s="20">
        <v>0</v>
      </c>
      <c r="J690" s="20">
        <v>0</v>
      </c>
      <c r="K690" s="20">
        <v>0</v>
      </c>
      <c r="L690" s="20">
        <v>0</v>
      </c>
      <c r="M690" s="20">
        <v>0</v>
      </c>
      <c r="N690" s="20">
        <v>0</v>
      </c>
      <c r="O690" s="20">
        <v>0</v>
      </c>
      <c r="P690" s="20">
        <v>0</v>
      </c>
      <c r="Q690" s="20">
        <v>0</v>
      </c>
    </row>
    <row r="691" spans="1:17" s="28" customFormat="1" ht="15" x14ac:dyDescent="0.2">
      <c r="A691" s="58"/>
      <c r="B691" s="61"/>
      <c r="C691" s="29" t="s">
        <v>46</v>
      </c>
      <c r="D691" s="60"/>
      <c r="E691" s="21">
        <f t="shared" si="188"/>
        <v>28906.3</v>
      </c>
      <c r="F691" s="20">
        <v>0</v>
      </c>
      <c r="G691" s="20">
        <v>0</v>
      </c>
      <c r="H691" s="20">
        <v>0</v>
      </c>
      <c r="I691" s="20">
        <v>0</v>
      </c>
      <c r="J691" s="20">
        <v>1001.3</v>
      </c>
      <c r="K691" s="20">
        <v>3000</v>
      </c>
      <c r="L691" s="20">
        <v>3500</v>
      </c>
      <c r="M691" s="20">
        <v>4500</v>
      </c>
      <c r="N691" s="20">
        <v>4080</v>
      </c>
      <c r="O691" s="20">
        <v>4275</v>
      </c>
      <c r="P691" s="20">
        <v>4275</v>
      </c>
      <c r="Q691" s="20">
        <v>4275</v>
      </c>
    </row>
    <row r="692" spans="1:17" s="28" customFormat="1" ht="15" x14ac:dyDescent="0.2">
      <c r="A692" s="58"/>
      <c r="B692" s="61"/>
      <c r="C692" s="29" t="s">
        <v>47</v>
      </c>
      <c r="D692" s="60"/>
      <c r="E692" s="21">
        <f t="shared" si="188"/>
        <v>0</v>
      </c>
      <c r="F692" s="20">
        <v>0</v>
      </c>
      <c r="G692" s="20">
        <v>0</v>
      </c>
      <c r="H692" s="20">
        <v>0</v>
      </c>
      <c r="I692" s="20">
        <v>0</v>
      </c>
      <c r="J692" s="20">
        <v>0</v>
      </c>
      <c r="K692" s="20">
        <v>0</v>
      </c>
      <c r="L692" s="20">
        <v>0</v>
      </c>
      <c r="M692" s="20">
        <v>0</v>
      </c>
      <c r="N692" s="20">
        <v>0</v>
      </c>
      <c r="O692" s="20">
        <v>0</v>
      </c>
      <c r="P692" s="20">
        <v>0</v>
      </c>
      <c r="Q692" s="20">
        <v>0</v>
      </c>
    </row>
    <row r="693" spans="1:17" s="28" customFormat="1" ht="15" x14ac:dyDescent="0.2">
      <c r="A693" s="59"/>
      <c r="B693" s="62"/>
      <c r="C693" s="29" t="s">
        <v>48</v>
      </c>
      <c r="D693" s="60"/>
      <c r="E693" s="21">
        <f t="shared" si="188"/>
        <v>0</v>
      </c>
      <c r="F693" s="20">
        <v>0</v>
      </c>
      <c r="G693" s="20">
        <v>0</v>
      </c>
      <c r="H693" s="20">
        <v>0</v>
      </c>
      <c r="I693" s="20">
        <v>0</v>
      </c>
      <c r="J693" s="20">
        <v>0</v>
      </c>
      <c r="K693" s="20">
        <v>0</v>
      </c>
      <c r="L693" s="20">
        <v>0</v>
      </c>
      <c r="M693" s="20">
        <v>0</v>
      </c>
      <c r="N693" s="20">
        <v>0</v>
      </c>
      <c r="O693" s="20">
        <v>0</v>
      </c>
      <c r="P693" s="20">
        <v>0</v>
      </c>
      <c r="Q693" s="20">
        <v>0</v>
      </c>
    </row>
    <row r="694" spans="1:17" s="28" customFormat="1" ht="15" customHeight="1" x14ac:dyDescent="0.2">
      <c r="A694" s="57" t="s">
        <v>584</v>
      </c>
      <c r="B694" s="31" t="s">
        <v>277</v>
      </c>
      <c r="C694" s="29" t="s">
        <v>44</v>
      </c>
      <c r="D694" s="60"/>
      <c r="E694" s="21">
        <f t="shared" si="188"/>
        <v>463259.22392999998</v>
      </c>
      <c r="F694" s="21">
        <f>SUM(F695:F698)</f>
        <v>0</v>
      </c>
      <c r="G694" s="21">
        <f t="shared" ref="G694:Q694" si="203">SUM(G695:G698)</f>
        <v>0</v>
      </c>
      <c r="H694" s="21">
        <f t="shared" si="203"/>
        <v>0</v>
      </c>
      <c r="I694" s="21">
        <f t="shared" si="203"/>
        <v>0</v>
      </c>
      <c r="J694" s="21">
        <f t="shared" si="203"/>
        <v>10884.0578</v>
      </c>
      <c r="K694" s="21">
        <f t="shared" si="203"/>
        <v>0</v>
      </c>
      <c r="L694" s="21">
        <f t="shared" si="203"/>
        <v>12600.552799999999</v>
      </c>
      <c r="M694" s="21">
        <f t="shared" si="203"/>
        <v>1678.4333099999999</v>
      </c>
      <c r="N694" s="21">
        <f t="shared" si="203"/>
        <v>247516.51334</v>
      </c>
      <c r="O694" s="21">
        <f t="shared" si="203"/>
        <v>63526.555560000001</v>
      </c>
      <c r="P694" s="21">
        <f t="shared" si="203"/>
        <v>63526.555560000001</v>
      </c>
      <c r="Q694" s="21">
        <f t="shared" si="203"/>
        <v>63526.555560000001</v>
      </c>
    </row>
    <row r="695" spans="1:17" s="28" customFormat="1" ht="15" x14ac:dyDescent="0.2">
      <c r="A695" s="58"/>
      <c r="B695" s="61" t="s">
        <v>278</v>
      </c>
      <c r="C695" s="29" t="s">
        <v>45</v>
      </c>
      <c r="D695" s="60"/>
      <c r="E695" s="21">
        <f t="shared" si="188"/>
        <v>0</v>
      </c>
      <c r="F695" s="20">
        <f>F700+F705+F710+F715+F720+F725</f>
        <v>0</v>
      </c>
      <c r="G695" s="20">
        <f t="shared" ref="G695:Q695" si="204">G700+G705+G710+G715+G720+G725</f>
        <v>0</v>
      </c>
      <c r="H695" s="20">
        <f t="shared" si="204"/>
        <v>0</v>
      </c>
      <c r="I695" s="20">
        <f t="shared" si="204"/>
        <v>0</v>
      </c>
      <c r="J695" s="20">
        <f t="shared" si="204"/>
        <v>0</v>
      </c>
      <c r="K695" s="20">
        <f t="shared" si="204"/>
        <v>0</v>
      </c>
      <c r="L695" s="20">
        <f t="shared" si="204"/>
        <v>0</v>
      </c>
      <c r="M695" s="20">
        <f t="shared" si="204"/>
        <v>0</v>
      </c>
      <c r="N695" s="20">
        <f t="shared" si="204"/>
        <v>0</v>
      </c>
      <c r="O695" s="20">
        <f t="shared" si="204"/>
        <v>0</v>
      </c>
      <c r="P695" s="20">
        <f t="shared" si="204"/>
        <v>0</v>
      </c>
      <c r="Q695" s="20">
        <f t="shared" si="204"/>
        <v>0</v>
      </c>
    </row>
    <row r="696" spans="1:17" s="28" customFormat="1" ht="15" x14ac:dyDescent="0.2">
      <c r="A696" s="58"/>
      <c r="B696" s="61"/>
      <c r="C696" s="29" t="s">
        <v>46</v>
      </c>
      <c r="D696" s="60"/>
      <c r="E696" s="21">
        <f t="shared" si="188"/>
        <v>417162.05644999997</v>
      </c>
      <c r="F696" s="20">
        <f t="shared" ref="F696:Q698" si="205">F701+F706+F711+F716+F721+F726</f>
        <v>0</v>
      </c>
      <c r="G696" s="20">
        <f t="shared" si="205"/>
        <v>0</v>
      </c>
      <c r="H696" s="20">
        <f t="shared" si="205"/>
        <v>0</v>
      </c>
      <c r="I696" s="20">
        <f t="shared" si="205"/>
        <v>0</v>
      </c>
      <c r="J696" s="20">
        <f t="shared" si="205"/>
        <v>9894.598</v>
      </c>
      <c r="K696" s="20">
        <f t="shared" si="205"/>
        <v>0</v>
      </c>
      <c r="L696" s="20">
        <f t="shared" si="205"/>
        <v>11455.048000000001</v>
      </c>
      <c r="M696" s="20">
        <f t="shared" si="205"/>
        <v>1525.84845</v>
      </c>
      <c r="N696" s="20">
        <f t="shared" si="205"/>
        <v>222764.86199999999</v>
      </c>
      <c r="O696" s="20">
        <f t="shared" si="205"/>
        <v>57173.9</v>
      </c>
      <c r="P696" s="20">
        <f t="shared" si="205"/>
        <v>57173.9</v>
      </c>
      <c r="Q696" s="20">
        <f t="shared" si="205"/>
        <v>57173.9</v>
      </c>
    </row>
    <row r="697" spans="1:17" s="28" customFormat="1" ht="15" x14ac:dyDescent="0.2">
      <c r="A697" s="58"/>
      <c r="B697" s="61"/>
      <c r="C697" s="29" t="s">
        <v>47</v>
      </c>
      <c r="D697" s="60"/>
      <c r="E697" s="21">
        <f t="shared" si="188"/>
        <v>46097.167479999996</v>
      </c>
      <c r="F697" s="20">
        <f t="shared" si="205"/>
        <v>0</v>
      </c>
      <c r="G697" s="20">
        <f t="shared" si="205"/>
        <v>0</v>
      </c>
      <c r="H697" s="20">
        <f t="shared" si="205"/>
        <v>0</v>
      </c>
      <c r="I697" s="20">
        <f t="shared" si="205"/>
        <v>0</v>
      </c>
      <c r="J697" s="20">
        <f t="shared" si="205"/>
        <v>989.45979999999997</v>
      </c>
      <c r="K697" s="20">
        <f t="shared" si="205"/>
        <v>0</v>
      </c>
      <c r="L697" s="20">
        <f t="shared" si="205"/>
        <v>1145.5047999999999</v>
      </c>
      <c r="M697" s="20">
        <f t="shared" si="205"/>
        <v>152.58485999999999</v>
      </c>
      <c r="N697" s="20">
        <f t="shared" si="205"/>
        <v>24751.65134</v>
      </c>
      <c r="O697" s="20">
        <f t="shared" si="205"/>
        <v>6352.6555600000002</v>
      </c>
      <c r="P697" s="20">
        <f t="shared" si="205"/>
        <v>6352.6555600000002</v>
      </c>
      <c r="Q697" s="20">
        <f t="shared" si="205"/>
        <v>6352.6555600000002</v>
      </c>
    </row>
    <row r="698" spans="1:17" s="28" customFormat="1" ht="15" x14ac:dyDescent="0.2">
      <c r="A698" s="59"/>
      <c r="B698" s="62"/>
      <c r="C698" s="29" t="s">
        <v>48</v>
      </c>
      <c r="D698" s="60"/>
      <c r="E698" s="21">
        <f t="shared" si="188"/>
        <v>0</v>
      </c>
      <c r="F698" s="20">
        <f t="shared" si="205"/>
        <v>0</v>
      </c>
      <c r="G698" s="20">
        <f t="shared" si="205"/>
        <v>0</v>
      </c>
      <c r="H698" s="20">
        <f t="shared" si="205"/>
        <v>0</v>
      </c>
      <c r="I698" s="20">
        <f t="shared" si="205"/>
        <v>0</v>
      </c>
      <c r="J698" s="20">
        <f t="shared" si="205"/>
        <v>0</v>
      </c>
      <c r="K698" s="20">
        <f t="shared" si="205"/>
        <v>0</v>
      </c>
      <c r="L698" s="20">
        <f t="shared" si="205"/>
        <v>0</v>
      </c>
      <c r="M698" s="20">
        <f t="shared" si="205"/>
        <v>0</v>
      </c>
      <c r="N698" s="20">
        <f t="shared" si="205"/>
        <v>0</v>
      </c>
      <c r="O698" s="20">
        <f t="shared" si="205"/>
        <v>0</v>
      </c>
      <c r="P698" s="20">
        <f t="shared" si="205"/>
        <v>0</v>
      </c>
      <c r="Q698" s="20">
        <f t="shared" si="205"/>
        <v>0</v>
      </c>
    </row>
    <row r="699" spans="1:17" s="28" customFormat="1" ht="15" x14ac:dyDescent="0.2">
      <c r="A699" s="57" t="s">
        <v>585</v>
      </c>
      <c r="B699" s="31" t="s">
        <v>279</v>
      </c>
      <c r="C699" s="29" t="s">
        <v>44</v>
      </c>
      <c r="D699" s="60"/>
      <c r="E699" s="21">
        <f t="shared" si="188"/>
        <v>55217.391130000004</v>
      </c>
      <c r="F699" s="21">
        <f t="shared" ref="F699:Q699" si="206">SUM(F700:F703)</f>
        <v>0</v>
      </c>
      <c r="G699" s="21">
        <f t="shared" si="206"/>
        <v>0</v>
      </c>
      <c r="H699" s="21">
        <f t="shared" si="206"/>
        <v>0</v>
      </c>
      <c r="I699" s="21">
        <f t="shared" si="206"/>
        <v>0</v>
      </c>
      <c r="J699" s="21">
        <f t="shared" si="206"/>
        <v>10884.0578</v>
      </c>
      <c r="K699" s="21">
        <f t="shared" si="206"/>
        <v>0</v>
      </c>
      <c r="L699" s="21">
        <f t="shared" si="206"/>
        <v>11000</v>
      </c>
      <c r="M699" s="21">
        <f t="shared" si="206"/>
        <v>0</v>
      </c>
      <c r="N699" s="21">
        <f t="shared" si="206"/>
        <v>0</v>
      </c>
      <c r="O699" s="21">
        <f t="shared" si="206"/>
        <v>11111.11111</v>
      </c>
      <c r="P699" s="21">
        <f t="shared" si="206"/>
        <v>11111.11111</v>
      </c>
      <c r="Q699" s="21">
        <f t="shared" si="206"/>
        <v>11111.11111</v>
      </c>
    </row>
    <row r="700" spans="1:17" s="28" customFormat="1" ht="15" x14ac:dyDescent="0.2">
      <c r="A700" s="58"/>
      <c r="B700" s="61" t="s">
        <v>280</v>
      </c>
      <c r="C700" s="29" t="s">
        <v>45</v>
      </c>
      <c r="D700" s="60"/>
      <c r="E700" s="21">
        <f t="shared" si="188"/>
        <v>0</v>
      </c>
      <c r="F700" s="20">
        <v>0</v>
      </c>
      <c r="G700" s="20">
        <v>0</v>
      </c>
      <c r="H700" s="20">
        <v>0</v>
      </c>
      <c r="I700" s="20">
        <v>0</v>
      </c>
      <c r="J700" s="20">
        <v>0</v>
      </c>
      <c r="K700" s="20">
        <v>0</v>
      </c>
      <c r="L700" s="20">
        <v>0</v>
      </c>
      <c r="M700" s="20">
        <v>0</v>
      </c>
      <c r="N700" s="20">
        <v>0</v>
      </c>
      <c r="O700" s="20">
        <v>0</v>
      </c>
      <c r="P700" s="20">
        <v>0</v>
      </c>
      <c r="Q700" s="20">
        <v>0</v>
      </c>
    </row>
    <row r="701" spans="1:17" s="28" customFormat="1" ht="15" x14ac:dyDescent="0.2">
      <c r="A701" s="58"/>
      <c r="B701" s="61"/>
      <c r="C701" s="29" t="s">
        <v>46</v>
      </c>
      <c r="D701" s="60"/>
      <c r="E701" s="21">
        <f t="shared" si="188"/>
        <v>49894.597999999998</v>
      </c>
      <c r="F701" s="20">
        <v>0</v>
      </c>
      <c r="G701" s="20">
        <v>0</v>
      </c>
      <c r="H701" s="20">
        <v>0</v>
      </c>
      <c r="I701" s="20">
        <v>0</v>
      </c>
      <c r="J701" s="20">
        <v>9894.598</v>
      </c>
      <c r="K701" s="20">
        <v>0</v>
      </c>
      <c r="L701" s="20">
        <v>10000</v>
      </c>
      <c r="M701" s="20">
        <v>0</v>
      </c>
      <c r="N701" s="20">
        <v>0</v>
      </c>
      <c r="O701" s="20">
        <v>10000</v>
      </c>
      <c r="P701" s="20">
        <v>10000</v>
      </c>
      <c r="Q701" s="20">
        <v>10000</v>
      </c>
    </row>
    <row r="702" spans="1:17" s="28" customFormat="1" ht="15" x14ac:dyDescent="0.2">
      <c r="A702" s="58"/>
      <c r="B702" s="61"/>
      <c r="C702" s="29" t="s">
        <v>47</v>
      </c>
      <c r="D702" s="60"/>
      <c r="E702" s="21">
        <f t="shared" si="188"/>
        <v>5322.79313</v>
      </c>
      <c r="F702" s="20">
        <f t="shared" ref="F702:M702" si="207">F701*0.1</f>
        <v>0</v>
      </c>
      <c r="G702" s="20">
        <f t="shared" si="207"/>
        <v>0</v>
      </c>
      <c r="H702" s="20">
        <f t="shared" si="207"/>
        <v>0</v>
      </c>
      <c r="I702" s="20">
        <f t="shared" si="207"/>
        <v>0</v>
      </c>
      <c r="J702" s="20">
        <f t="shared" si="207"/>
        <v>989.45979999999997</v>
      </c>
      <c r="K702" s="20">
        <f t="shared" si="207"/>
        <v>0</v>
      </c>
      <c r="L702" s="20">
        <f t="shared" si="207"/>
        <v>1000</v>
      </c>
      <c r="M702" s="20">
        <f t="shared" si="207"/>
        <v>0</v>
      </c>
      <c r="N702" s="20">
        <f>N701/0.9*0.1</f>
        <v>0</v>
      </c>
      <c r="O702" s="20">
        <f>O701/0.9*0.1</f>
        <v>1111.1111100000001</v>
      </c>
      <c r="P702" s="20">
        <f>P701/0.9*0.1</f>
        <v>1111.1111100000001</v>
      </c>
      <c r="Q702" s="20">
        <f>Q701/0.9*0.1</f>
        <v>1111.1111100000001</v>
      </c>
    </row>
    <row r="703" spans="1:17" s="28" customFormat="1" ht="15" x14ac:dyDescent="0.2">
      <c r="A703" s="59"/>
      <c r="B703" s="62"/>
      <c r="C703" s="29" t="s">
        <v>48</v>
      </c>
      <c r="D703" s="60"/>
      <c r="E703" s="21">
        <f t="shared" si="188"/>
        <v>0</v>
      </c>
      <c r="F703" s="20">
        <v>0</v>
      </c>
      <c r="G703" s="20">
        <v>0</v>
      </c>
      <c r="H703" s="20">
        <v>0</v>
      </c>
      <c r="I703" s="20">
        <v>0</v>
      </c>
      <c r="J703" s="20">
        <v>0</v>
      </c>
      <c r="K703" s="20">
        <v>0</v>
      </c>
      <c r="L703" s="20">
        <v>0</v>
      </c>
      <c r="M703" s="20">
        <v>0</v>
      </c>
      <c r="N703" s="20">
        <v>0</v>
      </c>
      <c r="O703" s="20">
        <v>0</v>
      </c>
      <c r="P703" s="20">
        <v>0</v>
      </c>
      <c r="Q703" s="20">
        <v>0</v>
      </c>
    </row>
    <row r="704" spans="1:17" s="28" customFormat="1" ht="15" x14ac:dyDescent="0.2">
      <c r="A704" s="57" t="s">
        <v>586</v>
      </c>
      <c r="B704" s="31" t="s">
        <v>281</v>
      </c>
      <c r="C704" s="29" t="s">
        <v>44</v>
      </c>
      <c r="D704" s="60"/>
      <c r="E704" s="21">
        <f t="shared" ref="E704:E807" si="208">SUM(F704:Q704)</f>
        <v>314504.13655</v>
      </c>
      <c r="F704" s="21">
        <f t="shared" ref="F704:Q704" si="209">SUM(F705:F708)</f>
        <v>0</v>
      </c>
      <c r="G704" s="21">
        <f t="shared" si="209"/>
        <v>0</v>
      </c>
      <c r="H704" s="21">
        <f t="shared" si="209"/>
        <v>0</v>
      </c>
      <c r="I704" s="21">
        <f t="shared" si="209"/>
        <v>0</v>
      </c>
      <c r="J704" s="21">
        <f t="shared" si="209"/>
        <v>0</v>
      </c>
      <c r="K704" s="21">
        <f t="shared" si="209"/>
        <v>0</v>
      </c>
      <c r="L704" s="21">
        <f t="shared" si="209"/>
        <v>1600.5527999999999</v>
      </c>
      <c r="M704" s="21">
        <f t="shared" si="209"/>
        <v>1175.76929</v>
      </c>
      <c r="N704" s="21">
        <f t="shared" si="209"/>
        <v>205061.14778</v>
      </c>
      <c r="O704" s="21">
        <f t="shared" si="209"/>
        <v>35555.555560000001</v>
      </c>
      <c r="P704" s="21">
        <f t="shared" si="209"/>
        <v>35555.555560000001</v>
      </c>
      <c r="Q704" s="21">
        <f t="shared" si="209"/>
        <v>35555.555560000001</v>
      </c>
    </row>
    <row r="705" spans="1:17" s="28" customFormat="1" ht="15" x14ac:dyDescent="0.2">
      <c r="A705" s="58"/>
      <c r="B705" s="61" t="s">
        <v>282</v>
      </c>
      <c r="C705" s="29" t="s">
        <v>45</v>
      </c>
      <c r="D705" s="60"/>
      <c r="E705" s="21">
        <f t="shared" si="208"/>
        <v>0</v>
      </c>
      <c r="F705" s="20">
        <v>0</v>
      </c>
      <c r="G705" s="20">
        <v>0</v>
      </c>
      <c r="H705" s="20">
        <v>0</v>
      </c>
      <c r="I705" s="20">
        <v>0</v>
      </c>
      <c r="J705" s="20">
        <v>0</v>
      </c>
      <c r="K705" s="20">
        <v>0</v>
      </c>
      <c r="L705" s="20">
        <v>0</v>
      </c>
      <c r="M705" s="20">
        <v>0</v>
      </c>
      <c r="N705" s="20">
        <v>0</v>
      </c>
      <c r="O705" s="20">
        <v>0</v>
      </c>
      <c r="P705" s="20">
        <v>0</v>
      </c>
      <c r="Q705" s="20">
        <v>0</v>
      </c>
    </row>
    <row r="706" spans="1:17" s="28" customFormat="1" ht="15" x14ac:dyDescent="0.2">
      <c r="A706" s="58"/>
      <c r="B706" s="61"/>
      <c r="C706" s="29" t="s">
        <v>46</v>
      </c>
      <c r="D706" s="60"/>
      <c r="E706" s="21">
        <f t="shared" si="208"/>
        <v>283078.96217000001</v>
      </c>
      <c r="F706" s="20">
        <v>0</v>
      </c>
      <c r="G706" s="20">
        <v>0</v>
      </c>
      <c r="H706" s="20">
        <v>0</v>
      </c>
      <c r="I706" s="20">
        <v>0</v>
      </c>
      <c r="J706" s="20">
        <v>0</v>
      </c>
      <c r="K706" s="20">
        <v>0</v>
      </c>
      <c r="L706" s="20">
        <v>1455.048</v>
      </c>
      <c r="M706" s="20">
        <v>1068.8811700000001</v>
      </c>
      <c r="N706" s="20">
        <v>184555.033</v>
      </c>
      <c r="O706" s="20">
        <v>32000</v>
      </c>
      <c r="P706" s="20">
        <v>32000</v>
      </c>
      <c r="Q706" s="20">
        <v>32000</v>
      </c>
    </row>
    <row r="707" spans="1:17" s="28" customFormat="1" ht="15" x14ac:dyDescent="0.2">
      <c r="A707" s="58"/>
      <c r="B707" s="61"/>
      <c r="C707" s="29" t="s">
        <v>47</v>
      </c>
      <c r="D707" s="60"/>
      <c r="E707" s="21">
        <f t="shared" si="208"/>
        <v>31425.17438</v>
      </c>
      <c r="F707" s="20">
        <f t="shared" ref="F707:M707" si="210">F706*0.1</f>
        <v>0</v>
      </c>
      <c r="G707" s="20">
        <f t="shared" si="210"/>
        <v>0</v>
      </c>
      <c r="H707" s="20">
        <f t="shared" si="210"/>
        <v>0</v>
      </c>
      <c r="I707" s="20">
        <f t="shared" si="210"/>
        <v>0</v>
      </c>
      <c r="J707" s="20">
        <f t="shared" si="210"/>
        <v>0</v>
      </c>
      <c r="K707" s="20">
        <f t="shared" si="210"/>
        <v>0</v>
      </c>
      <c r="L707" s="20">
        <f t="shared" si="210"/>
        <v>145.50479999999999</v>
      </c>
      <c r="M707" s="20">
        <f t="shared" si="210"/>
        <v>106.88812</v>
      </c>
      <c r="N707" s="20">
        <f>N706/0.9*0.1</f>
        <v>20506.11478</v>
      </c>
      <c r="O707" s="20">
        <f>O706/0.9*0.1</f>
        <v>3555.5555599999998</v>
      </c>
      <c r="P707" s="20">
        <f>P706/0.9*0.1</f>
        <v>3555.5555599999998</v>
      </c>
      <c r="Q707" s="20">
        <f>Q706/0.9*0.1</f>
        <v>3555.5555599999998</v>
      </c>
    </row>
    <row r="708" spans="1:17" s="28" customFormat="1" ht="15" x14ac:dyDescent="0.2">
      <c r="A708" s="59"/>
      <c r="B708" s="62"/>
      <c r="C708" s="29" t="s">
        <v>48</v>
      </c>
      <c r="D708" s="60"/>
      <c r="E708" s="21">
        <f t="shared" si="208"/>
        <v>0</v>
      </c>
      <c r="F708" s="20">
        <v>0</v>
      </c>
      <c r="G708" s="20">
        <v>0</v>
      </c>
      <c r="H708" s="20">
        <v>0</v>
      </c>
      <c r="I708" s="20">
        <v>0</v>
      </c>
      <c r="J708" s="20">
        <v>0</v>
      </c>
      <c r="K708" s="20">
        <v>0</v>
      </c>
      <c r="L708" s="20">
        <v>0</v>
      </c>
      <c r="M708" s="20">
        <v>0</v>
      </c>
      <c r="N708" s="20">
        <v>0</v>
      </c>
      <c r="O708" s="20">
        <v>0</v>
      </c>
      <c r="P708" s="20">
        <v>0</v>
      </c>
      <c r="Q708" s="20">
        <v>0</v>
      </c>
    </row>
    <row r="709" spans="1:17" s="28" customFormat="1" ht="15" x14ac:dyDescent="0.2">
      <c r="A709" s="57" t="s">
        <v>587</v>
      </c>
      <c r="B709" s="31" t="s">
        <v>283</v>
      </c>
      <c r="C709" s="29" t="s">
        <v>44</v>
      </c>
      <c r="D709" s="60"/>
      <c r="E709" s="21">
        <f t="shared" si="208"/>
        <v>24065.810010000001</v>
      </c>
      <c r="F709" s="21">
        <f t="shared" ref="F709:Q709" si="211">SUM(F710:F713)</f>
        <v>0</v>
      </c>
      <c r="G709" s="21">
        <f t="shared" si="211"/>
        <v>0</v>
      </c>
      <c r="H709" s="21">
        <f t="shared" si="211"/>
        <v>0</v>
      </c>
      <c r="I709" s="21">
        <f t="shared" si="211"/>
        <v>0</v>
      </c>
      <c r="J709" s="21">
        <f t="shared" si="211"/>
        <v>0</v>
      </c>
      <c r="K709" s="21">
        <f t="shared" si="211"/>
        <v>0</v>
      </c>
      <c r="L709" s="21">
        <f t="shared" si="211"/>
        <v>0</v>
      </c>
      <c r="M709" s="21">
        <f t="shared" si="211"/>
        <v>50.000010000000003</v>
      </c>
      <c r="N709" s="21">
        <f t="shared" si="211"/>
        <v>24015.81</v>
      </c>
      <c r="O709" s="21">
        <f t="shared" si="211"/>
        <v>0</v>
      </c>
      <c r="P709" s="21">
        <f t="shared" si="211"/>
        <v>0</v>
      </c>
      <c r="Q709" s="21">
        <f t="shared" si="211"/>
        <v>0</v>
      </c>
    </row>
    <row r="710" spans="1:17" s="28" customFormat="1" ht="15" x14ac:dyDescent="0.2">
      <c r="A710" s="58"/>
      <c r="B710" s="61" t="s">
        <v>284</v>
      </c>
      <c r="C710" s="29" t="s">
        <v>45</v>
      </c>
      <c r="D710" s="60"/>
      <c r="E710" s="21">
        <f t="shared" si="208"/>
        <v>0</v>
      </c>
      <c r="F710" s="20">
        <v>0</v>
      </c>
      <c r="G710" s="20">
        <v>0</v>
      </c>
      <c r="H710" s="20">
        <v>0</v>
      </c>
      <c r="I710" s="20">
        <v>0</v>
      </c>
      <c r="J710" s="20">
        <v>0</v>
      </c>
      <c r="K710" s="20">
        <v>0</v>
      </c>
      <c r="L710" s="20">
        <v>0</v>
      </c>
      <c r="M710" s="20">
        <v>0</v>
      </c>
      <c r="N710" s="20">
        <v>0</v>
      </c>
      <c r="O710" s="20">
        <v>0</v>
      </c>
      <c r="P710" s="20">
        <v>0</v>
      </c>
      <c r="Q710" s="20">
        <v>0</v>
      </c>
    </row>
    <row r="711" spans="1:17" s="28" customFormat="1" ht="15" x14ac:dyDescent="0.2">
      <c r="A711" s="58"/>
      <c r="B711" s="61"/>
      <c r="C711" s="29" t="s">
        <v>46</v>
      </c>
      <c r="D711" s="60"/>
      <c r="E711" s="21">
        <f t="shared" si="208"/>
        <v>21659.683550000002</v>
      </c>
      <c r="F711" s="20">
        <v>0</v>
      </c>
      <c r="G711" s="20">
        <v>0</v>
      </c>
      <c r="H711" s="20">
        <v>0</v>
      </c>
      <c r="I711" s="20">
        <v>0</v>
      </c>
      <c r="J711" s="20">
        <v>0</v>
      </c>
      <c r="K711" s="20">
        <v>0</v>
      </c>
      <c r="L711" s="20">
        <v>0</v>
      </c>
      <c r="M711" s="20">
        <v>45.454549999999998</v>
      </c>
      <c r="N711" s="20">
        <v>21614.228999999999</v>
      </c>
      <c r="O711" s="20">
        <v>0</v>
      </c>
      <c r="P711" s="20">
        <v>0</v>
      </c>
      <c r="Q711" s="20">
        <v>0</v>
      </c>
    </row>
    <row r="712" spans="1:17" s="28" customFormat="1" ht="15" x14ac:dyDescent="0.2">
      <c r="A712" s="58"/>
      <c r="B712" s="61"/>
      <c r="C712" s="29" t="s">
        <v>47</v>
      </c>
      <c r="D712" s="60"/>
      <c r="E712" s="21">
        <f t="shared" si="208"/>
        <v>2406.12646</v>
      </c>
      <c r="F712" s="20">
        <f t="shared" ref="F712:M712" si="212">F711*0.1</f>
        <v>0</v>
      </c>
      <c r="G712" s="20">
        <f t="shared" si="212"/>
        <v>0</v>
      </c>
      <c r="H712" s="20">
        <f t="shared" si="212"/>
        <v>0</v>
      </c>
      <c r="I712" s="20">
        <f t="shared" si="212"/>
        <v>0</v>
      </c>
      <c r="J712" s="20">
        <f t="shared" si="212"/>
        <v>0</v>
      </c>
      <c r="K712" s="20">
        <f t="shared" si="212"/>
        <v>0</v>
      </c>
      <c r="L712" s="20">
        <f t="shared" si="212"/>
        <v>0</v>
      </c>
      <c r="M712" s="20">
        <f t="shared" si="212"/>
        <v>4.5454600000000003</v>
      </c>
      <c r="N712" s="20">
        <f>N711/0.9*0.1</f>
        <v>2401.5810000000001</v>
      </c>
      <c r="O712" s="20">
        <f>O711/0.9*0.1</f>
        <v>0</v>
      </c>
      <c r="P712" s="20">
        <f>P711/0.9*0.1</f>
        <v>0</v>
      </c>
      <c r="Q712" s="20">
        <f>Q711/0.9*0.1</f>
        <v>0</v>
      </c>
    </row>
    <row r="713" spans="1:17" s="28" customFormat="1" ht="15" x14ac:dyDescent="0.2">
      <c r="A713" s="59"/>
      <c r="B713" s="62"/>
      <c r="C713" s="29" t="s">
        <v>48</v>
      </c>
      <c r="D713" s="60"/>
      <c r="E713" s="21">
        <f t="shared" si="208"/>
        <v>0</v>
      </c>
      <c r="F713" s="20">
        <v>0</v>
      </c>
      <c r="G713" s="20">
        <v>0</v>
      </c>
      <c r="H713" s="20">
        <v>0</v>
      </c>
      <c r="I713" s="20">
        <v>0</v>
      </c>
      <c r="J713" s="20">
        <v>0</v>
      </c>
      <c r="K713" s="20">
        <v>0</v>
      </c>
      <c r="L713" s="20">
        <v>0</v>
      </c>
      <c r="M713" s="20">
        <v>0</v>
      </c>
      <c r="N713" s="20">
        <v>0</v>
      </c>
      <c r="O713" s="20">
        <v>0</v>
      </c>
      <c r="P713" s="20">
        <v>0</v>
      </c>
      <c r="Q713" s="20">
        <v>0</v>
      </c>
    </row>
    <row r="714" spans="1:17" s="28" customFormat="1" ht="15" x14ac:dyDescent="0.2">
      <c r="A714" s="57" t="s">
        <v>588</v>
      </c>
      <c r="B714" s="31" t="s">
        <v>285</v>
      </c>
      <c r="C714" s="29" t="s">
        <v>44</v>
      </c>
      <c r="D714" s="60"/>
      <c r="E714" s="21">
        <f t="shared" si="208"/>
        <v>305.60000000000002</v>
      </c>
      <c r="F714" s="21">
        <f t="shared" ref="F714:Q714" si="213">SUM(F715:F718)</f>
        <v>0</v>
      </c>
      <c r="G714" s="21">
        <f t="shared" si="213"/>
        <v>0</v>
      </c>
      <c r="H714" s="21">
        <f t="shared" si="213"/>
        <v>0</v>
      </c>
      <c r="I714" s="21">
        <f t="shared" si="213"/>
        <v>0</v>
      </c>
      <c r="J714" s="21">
        <f t="shared" si="213"/>
        <v>0</v>
      </c>
      <c r="K714" s="21">
        <f t="shared" si="213"/>
        <v>0</v>
      </c>
      <c r="L714" s="21">
        <f t="shared" si="213"/>
        <v>0</v>
      </c>
      <c r="M714" s="21">
        <f t="shared" si="213"/>
        <v>305.60000000000002</v>
      </c>
      <c r="N714" s="21">
        <f t="shared" si="213"/>
        <v>0</v>
      </c>
      <c r="O714" s="21">
        <f t="shared" si="213"/>
        <v>0</v>
      </c>
      <c r="P714" s="21">
        <f t="shared" si="213"/>
        <v>0</v>
      </c>
      <c r="Q714" s="21">
        <f t="shared" si="213"/>
        <v>0</v>
      </c>
    </row>
    <row r="715" spans="1:17" s="28" customFormat="1" ht="15" x14ac:dyDescent="0.2">
      <c r="A715" s="58"/>
      <c r="B715" s="61" t="s">
        <v>286</v>
      </c>
      <c r="C715" s="29" t="s">
        <v>45</v>
      </c>
      <c r="D715" s="60"/>
      <c r="E715" s="21">
        <f t="shared" si="208"/>
        <v>0</v>
      </c>
      <c r="F715" s="20">
        <v>0</v>
      </c>
      <c r="G715" s="20">
        <v>0</v>
      </c>
      <c r="H715" s="20">
        <v>0</v>
      </c>
      <c r="I715" s="20">
        <v>0</v>
      </c>
      <c r="J715" s="20">
        <v>0</v>
      </c>
      <c r="K715" s="20">
        <v>0</v>
      </c>
      <c r="L715" s="20">
        <v>0</v>
      </c>
      <c r="M715" s="20">
        <v>0</v>
      </c>
      <c r="N715" s="20">
        <v>0</v>
      </c>
      <c r="O715" s="20">
        <v>0</v>
      </c>
      <c r="P715" s="20">
        <v>0</v>
      </c>
      <c r="Q715" s="20">
        <v>0</v>
      </c>
    </row>
    <row r="716" spans="1:17" s="28" customFormat="1" ht="15" x14ac:dyDescent="0.2">
      <c r="A716" s="58"/>
      <c r="B716" s="61"/>
      <c r="C716" s="29" t="s">
        <v>46</v>
      </c>
      <c r="D716" s="60"/>
      <c r="E716" s="21">
        <f t="shared" si="208"/>
        <v>277.81817999999998</v>
      </c>
      <c r="F716" s="20">
        <v>0</v>
      </c>
      <c r="G716" s="20">
        <v>0</v>
      </c>
      <c r="H716" s="20">
        <v>0</v>
      </c>
      <c r="I716" s="20">
        <v>0</v>
      </c>
      <c r="J716" s="20">
        <v>0</v>
      </c>
      <c r="K716" s="20">
        <v>0</v>
      </c>
      <c r="L716" s="20">
        <v>0</v>
      </c>
      <c r="M716" s="20">
        <v>277.81817999999998</v>
      </c>
      <c r="N716" s="20">
        <v>0</v>
      </c>
      <c r="O716" s="20">
        <v>0</v>
      </c>
      <c r="P716" s="20">
        <v>0</v>
      </c>
      <c r="Q716" s="20">
        <v>0</v>
      </c>
    </row>
    <row r="717" spans="1:17" s="28" customFormat="1" ht="15" x14ac:dyDescent="0.2">
      <c r="A717" s="58"/>
      <c r="B717" s="61"/>
      <c r="C717" s="29" t="s">
        <v>47</v>
      </c>
      <c r="D717" s="60"/>
      <c r="E717" s="21">
        <f t="shared" si="208"/>
        <v>27.78182</v>
      </c>
      <c r="F717" s="20">
        <f t="shared" ref="F717:M717" si="214">F716*0.1</f>
        <v>0</v>
      </c>
      <c r="G717" s="20">
        <f t="shared" si="214"/>
        <v>0</v>
      </c>
      <c r="H717" s="20">
        <f t="shared" si="214"/>
        <v>0</v>
      </c>
      <c r="I717" s="20">
        <f t="shared" si="214"/>
        <v>0</v>
      </c>
      <c r="J717" s="20">
        <f t="shared" si="214"/>
        <v>0</v>
      </c>
      <c r="K717" s="20">
        <f t="shared" si="214"/>
        <v>0</v>
      </c>
      <c r="L717" s="20">
        <f t="shared" si="214"/>
        <v>0</v>
      </c>
      <c r="M717" s="20">
        <f t="shared" si="214"/>
        <v>27.78182</v>
      </c>
      <c r="N717" s="20">
        <f>N716/0.9*0.1</f>
        <v>0</v>
      </c>
      <c r="O717" s="20">
        <f>O716/0.9*0.1</f>
        <v>0</v>
      </c>
      <c r="P717" s="20">
        <f>P716/0.9*0.1</f>
        <v>0</v>
      </c>
      <c r="Q717" s="20">
        <f>Q716/0.9*0.1</f>
        <v>0</v>
      </c>
    </row>
    <row r="718" spans="1:17" s="28" customFormat="1" ht="15" x14ac:dyDescent="0.2">
      <c r="A718" s="59"/>
      <c r="B718" s="62"/>
      <c r="C718" s="29" t="s">
        <v>48</v>
      </c>
      <c r="D718" s="60"/>
      <c r="E718" s="21">
        <f t="shared" si="208"/>
        <v>0</v>
      </c>
      <c r="F718" s="20">
        <v>0</v>
      </c>
      <c r="G718" s="20">
        <v>0</v>
      </c>
      <c r="H718" s="20">
        <v>0</v>
      </c>
      <c r="I718" s="20">
        <v>0</v>
      </c>
      <c r="J718" s="20">
        <v>0</v>
      </c>
      <c r="K718" s="20">
        <v>0</v>
      </c>
      <c r="L718" s="20">
        <v>0</v>
      </c>
      <c r="M718" s="20">
        <v>0</v>
      </c>
      <c r="N718" s="20">
        <v>0</v>
      </c>
      <c r="O718" s="20">
        <v>0</v>
      </c>
      <c r="P718" s="20">
        <v>0</v>
      </c>
      <c r="Q718" s="20">
        <v>0</v>
      </c>
    </row>
    <row r="719" spans="1:17" s="28" customFormat="1" ht="15" x14ac:dyDescent="0.2">
      <c r="A719" s="57" t="s">
        <v>589</v>
      </c>
      <c r="B719" s="31" t="s">
        <v>287</v>
      </c>
      <c r="C719" s="29" t="s">
        <v>44</v>
      </c>
      <c r="D719" s="60"/>
      <c r="E719" s="21">
        <f t="shared" si="208"/>
        <v>147.06401</v>
      </c>
      <c r="F719" s="21">
        <f t="shared" ref="F719:Q719" si="215">SUM(F720:F723)</f>
        <v>0</v>
      </c>
      <c r="G719" s="21">
        <f t="shared" si="215"/>
        <v>0</v>
      </c>
      <c r="H719" s="21">
        <f t="shared" si="215"/>
        <v>0</v>
      </c>
      <c r="I719" s="21">
        <f t="shared" si="215"/>
        <v>0</v>
      </c>
      <c r="J719" s="21">
        <f t="shared" si="215"/>
        <v>0</v>
      </c>
      <c r="K719" s="21">
        <f t="shared" si="215"/>
        <v>0</v>
      </c>
      <c r="L719" s="21">
        <f t="shared" si="215"/>
        <v>0</v>
      </c>
      <c r="M719" s="21">
        <f t="shared" si="215"/>
        <v>147.06401</v>
      </c>
      <c r="N719" s="21">
        <f t="shared" si="215"/>
        <v>0</v>
      </c>
      <c r="O719" s="21">
        <f t="shared" si="215"/>
        <v>0</v>
      </c>
      <c r="P719" s="21">
        <f t="shared" si="215"/>
        <v>0</v>
      </c>
      <c r="Q719" s="21">
        <f t="shared" si="215"/>
        <v>0</v>
      </c>
    </row>
    <row r="720" spans="1:17" s="28" customFormat="1" ht="15" x14ac:dyDescent="0.2">
      <c r="A720" s="58"/>
      <c r="B720" s="61" t="s">
        <v>288</v>
      </c>
      <c r="C720" s="29" t="s">
        <v>45</v>
      </c>
      <c r="D720" s="60"/>
      <c r="E720" s="21">
        <f t="shared" si="208"/>
        <v>0</v>
      </c>
      <c r="F720" s="20">
        <v>0</v>
      </c>
      <c r="G720" s="20">
        <v>0</v>
      </c>
      <c r="H720" s="20">
        <v>0</v>
      </c>
      <c r="I720" s="20">
        <v>0</v>
      </c>
      <c r="J720" s="20">
        <v>0</v>
      </c>
      <c r="K720" s="20">
        <v>0</v>
      </c>
      <c r="L720" s="20">
        <v>0</v>
      </c>
      <c r="M720" s="20">
        <v>0</v>
      </c>
      <c r="N720" s="20">
        <v>0</v>
      </c>
      <c r="O720" s="20">
        <v>0</v>
      </c>
      <c r="P720" s="20">
        <v>0</v>
      </c>
      <c r="Q720" s="20">
        <v>0</v>
      </c>
    </row>
    <row r="721" spans="1:17" s="28" customFormat="1" ht="15" x14ac:dyDescent="0.2">
      <c r="A721" s="58"/>
      <c r="B721" s="61"/>
      <c r="C721" s="29" t="s">
        <v>46</v>
      </c>
      <c r="D721" s="60"/>
      <c r="E721" s="21">
        <f t="shared" si="208"/>
        <v>133.69454999999999</v>
      </c>
      <c r="F721" s="20">
        <v>0</v>
      </c>
      <c r="G721" s="20">
        <v>0</v>
      </c>
      <c r="H721" s="20">
        <v>0</v>
      </c>
      <c r="I721" s="20">
        <v>0</v>
      </c>
      <c r="J721" s="20">
        <v>0</v>
      </c>
      <c r="K721" s="20">
        <v>0</v>
      </c>
      <c r="L721" s="20">
        <v>0</v>
      </c>
      <c r="M721" s="20">
        <v>133.69454999999999</v>
      </c>
      <c r="N721" s="20">
        <v>0</v>
      </c>
      <c r="O721" s="20">
        <v>0</v>
      </c>
      <c r="P721" s="20">
        <v>0</v>
      </c>
      <c r="Q721" s="20">
        <v>0</v>
      </c>
    </row>
    <row r="722" spans="1:17" s="28" customFormat="1" ht="15" x14ac:dyDescent="0.2">
      <c r="A722" s="58"/>
      <c r="B722" s="61"/>
      <c r="C722" s="29" t="s">
        <v>47</v>
      </c>
      <c r="D722" s="60"/>
      <c r="E722" s="21">
        <f t="shared" si="208"/>
        <v>13.36946</v>
      </c>
      <c r="F722" s="20">
        <f t="shared" ref="F722:M722" si="216">F721*0.1</f>
        <v>0</v>
      </c>
      <c r="G722" s="20">
        <f t="shared" si="216"/>
        <v>0</v>
      </c>
      <c r="H722" s="20">
        <f t="shared" si="216"/>
        <v>0</v>
      </c>
      <c r="I722" s="20">
        <f t="shared" si="216"/>
        <v>0</v>
      </c>
      <c r="J722" s="20">
        <f t="shared" si="216"/>
        <v>0</v>
      </c>
      <c r="K722" s="20">
        <f t="shared" si="216"/>
        <v>0</v>
      </c>
      <c r="L722" s="20">
        <f t="shared" si="216"/>
        <v>0</v>
      </c>
      <c r="M722" s="20">
        <f t="shared" si="216"/>
        <v>13.36946</v>
      </c>
      <c r="N722" s="20">
        <f>N721/0.9*0.1</f>
        <v>0</v>
      </c>
      <c r="O722" s="20">
        <f>O721/0.9*0.1</f>
        <v>0</v>
      </c>
      <c r="P722" s="20">
        <f>P721/0.9*0.1</f>
        <v>0</v>
      </c>
      <c r="Q722" s="20">
        <f>Q721/0.9*0.1</f>
        <v>0</v>
      </c>
    </row>
    <row r="723" spans="1:17" s="28" customFormat="1" ht="15" x14ac:dyDescent="0.2">
      <c r="A723" s="59"/>
      <c r="B723" s="62"/>
      <c r="C723" s="29" t="s">
        <v>48</v>
      </c>
      <c r="D723" s="60"/>
      <c r="E723" s="21">
        <f t="shared" si="208"/>
        <v>0</v>
      </c>
      <c r="F723" s="20">
        <v>0</v>
      </c>
      <c r="G723" s="20">
        <v>0</v>
      </c>
      <c r="H723" s="20">
        <v>0</v>
      </c>
      <c r="I723" s="20">
        <v>0</v>
      </c>
      <c r="J723" s="20">
        <v>0</v>
      </c>
      <c r="K723" s="20">
        <v>0</v>
      </c>
      <c r="L723" s="20">
        <v>0</v>
      </c>
      <c r="M723" s="20">
        <v>0</v>
      </c>
      <c r="N723" s="20">
        <v>0</v>
      </c>
      <c r="O723" s="20">
        <v>0</v>
      </c>
      <c r="P723" s="20">
        <v>0</v>
      </c>
      <c r="Q723" s="20">
        <v>0</v>
      </c>
    </row>
    <row r="724" spans="1:17" s="28" customFormat="1" ht="15" x14ac:dyDescent="0.2">
      <c r="A724" s="57" t="s">
        <v>590</v>
      </c>
      <c r="B724" s="31" t="s">
        <v>416</v>
      </c>
      <c r="C724" s="29" t="s">
        <v>44</v>
      </c>
      <c r="D724" s="60"/>
      <c r="E724" s="21">
        <f t="shared" ref="E724:E728" si="217">SUM(F724:Q724)</f>
        <v>69019.222229999999</v>
      </c>
      <c r="F724" s="21">
        <f t="shared" ref="F724:Q724" si="218">SUM(F725:F728)</f>
        <v>0</v>
      </c>
      <c r="G724" s="21">
        <f t="shared" si="218"/>
        <v>0</v>
      </c>
      <c r="H724" s="21">
        <f t="shared" si="218"/>
        <v>0</v>
      </c>
      <c r="I724" s="21">
        <f t="shared" si="218"/>
        <v>0</v>
      </c>
      <c r="J724" s="21">
        <f t="shared" si="218"/>
        <v>0</v>
      </c>
      <c r="K724" s="21">
        <f t="shared" si="218"/>
        <v>0</v>
      </c>
      <c r="L724" s="21">
        <f t="shared" si="218"/>
        <v>0</v>
      </c>
      <c r="M724" s="21">
        <f t="shared" si="218"/>
        <v>0</v>
      </c>
      <c r="N724" s="21">
        <f t="shared" si="218"/>
        <v>18439.555560000001</v>
      </c>
      <c r="O724" s="21">
        <f t="shared" si="218"/>
        <v>16859.888889999998</v>
      </c>
      <c r="P724" s="21">
        <f t="shared" si="218"/>
        <v>16859.888889999998</v>
      </c>
      <c r="Q724" s="21">
        <f t="shared" si="218"/>
        <v>16859.888889999998</v>
      </c>
    </row>
    <row r="725" spans="1:17" s="28" customFormat="1" ht="15" x14ac:dyDescent="0.2">
      <c r="A725" s="58"/>
      <c r="B725" s="61" t="s">
        <v>417</v>
      </c>
      <c r="C725" s="29" t="s">
        <v>45</v>
      </c>
      <c r="D725" s="60"/>
      <c r="E725" s="21">
        <f t="shared" si="217"/>
        <v>0</v>
      </c>
      <c r="F725" s="20">
        <v>0</v>
      </c>
      <c r="G725" s="20">
        <v>0</v>
      </c>
      <c r="H725" s="20">
        <v>0</v>
      </c>
      <c r="I725" s="20">
        <v>0</v>
      </c>
      <c r="J725" s="20">
        <v>0</v>
      </c>
      <c r="K725" s="20">
        <v>0</v>
      </c>
      <c r="L725" s="20">
        <v>0</v>
      </c>
      <c r="M725" s="20">
        <v>0</v>
      </c>
      <c r="N725" s="20">
        <v>0</v>
      </c>
      <c r="O725" s="20">
        <v>0</v>
      </c>
      <c r="P725" s="20">
        <v>0</v>
      </c>
      <c r="Q725" s="20">
        <v>0</v>
      </c>
    </row>
    <row r="726" spans="1:17" s="28" customFormat="1" ht="15" x14ac:dyDescent="0.2">
      <c r="A726" s="58"/>
      <c r="B726" s="61"/>
      <c r="C726" s="29" t="s">
        <v>46</v>
      </c>
      <c r="D726" s="60"/>
      <c r="E726" s="21">
        <f t="shared" si="217"/>
        <v>62117.3</v>
      </c>
      <c r="F726" s="20">
        <v>0</v>
      </c>
      <c r="G726" s="20">
        <v>0</v>
      </c>
      <c r="H726" s="20">
        <v>0</v>
      </c>
      <c r="I726" s="20">
        <v>0</v>
      </c>
      <c r="J726" s="20">
        <v>0</v>
      </c>
      <c r="K726" s="20">
        <v>0</v>
      </c>
      <c r="L726" s="20">
        <v>0</v>
      </c>
      <c r="M726" s="20">
        <v>0</v>
      </c>
      <c r="N726" s="20">
        <v>16595.599999999999</v>
      </c>
      <c r="O726" s="20">
        <v>15173.9</v>
      </c>
      <c r="P726" s="20">
        <v>15173.9</v>
      </c>
      <c r="Q726" s="20">
        <v>15173.9</v>
      </c>
    </row>
    <row r="727" spans="1:17" s="28" customFormat="1" ht="15" x14ac:dyDescent="0.2">
      <c r="A727" s="58"/>
      <c r="B727" s="61"/>
      <c r="C727" s="29" t="s">
        <v>47</v>
      </c>
      <c r="D727" s="60"/>
      <c r="E727" s="21">
        <f t="shared" si="217"/>
        <v>6901.9222300000001</v>
      </c>
      <c r="F727" s="20">
        <f t="shared" ref="F727:M727" si="219">F726*0.1</f>
        <v>0</v>
      </c>
      <c r="G727" s="20">
        <f t="shared" si="219"/>
        <v>0</v>
      </c>
      <c r="H727" s="20">
        <f t="shared" si="219"/>
        <v>0</v>
      </c>
      <c r="I727" s="20">
        <f t="shared" si="219"/>
        <v>0</v>
      </c>
      <c r="J727" s="20">
        <f t="shared" si="219"/>
        <v>0</v>
      </c>
      <c r="K727" s="20">
        <f t="shared" si="219"/>
        <v>0</v>
      </c>
      <c r="L727" s="20">
        <f t="shared" si="219"/>
        <v>0</v>
      </c>
      <c r="M727" s="20">
        <f t="shared" si="219"/>
        <v>0</v>
      </c>
      <c r="N727" s="20">
        <f>N726/0.9*0.1</f>
        <v>1843.9555600000001</v>
      </c>
      <c r="O727" s="20">
        <f>O726/0.9*0.1</f>
        <v>1685.9888900000001</v>
      </c>
      <c r="P727" s="20">
        <f>P726/0.9*0.1</f>
        <v>1685.9888900000001</v>
      </c>
      <c r="Q727" s="20">
        <f>Q726/0.9*0.1</f>
        <v>1685.9888900000001</v>
      </c>
    </row>
    <row r="728" spans="1:17" s="28" customFormat="1" ht="15" x14ac:dyDescent="0.2">
      <c r="A728" s="59"/>
      <c r="B728" s="62"/>
      <c r="C728" s="29" t="s">
        <v>48</v>
      </c>
      <c r="D728" s="60"/>
      <c r="E728" s="21">
        <f t="shared" si="217"/>
        <v>0</v>
      </c>
      <c r="F728" s="20">
        <v>0</v>
      </c>
      <c r="G728" s="20">
        <v>0</v>
      </c>
      <c r="H728" s="20">
        <v>0</v>
      </c>
      <c r="I728" s="20">
        <v>0</v>
      </c>
      <c r="J728" s="20">
        <v>0</v>
      </c>
      <c r="K728" s="20">
        <v>0</v>
      </c>
      <c r="L728" s="20">
        <v>0</v>
      </c>
      <c r="M728" s="20">
        <v>0</v>
      </c>
      <c r="N728" s="20">
        <v>0</v>
      </c>
      <c r="O728" s="20">
        <v>0</v>
      </c>
      <c r="P728" s="20">
        <v>0</v>
      </c>
      <c r="Q728" s="20">
        <v>0</v>
      </c>
    </row>
    <row r="729" spans="1:17" s="28" customFormat="1" ht="15" customHeight="1" x14ac:dyDescent="0.2">
      <c r="A729" s="57" t="s">
        <v>591</v>
      </c>
      <c r="B729" s="52" t="s">
        <v>289</v>
      </c>
      <c r="C729" s="29" t="s">
        <v>44</v>
      </c>
      <c r="D729" s="60" t="s">
        <v>290</v>
      </c>
      <c r="E729" s="21">
        <f t="shared" si="208"/>
        <v>11317221.98686</v>
      </c>
      <c r="F729" s="21">
        <f>SUM(F730:F733)</f>
        <v>0</v>
      </c>
      <c r="G729" s="21">
        <f t="shared" ref="G729:Q729" si="220">SUM(G730:G733)</f>
        <v>0</v>
      </c>
      <c r="H729" s="21">
        <f t="shared" si="220"/>
        <v>0</v>
      </c>
      <c r="I729" s="21">
        <f t="shared" si="220"/>
        <v>0</v>
      </c>
      <c r="J729" s="21">
        <f t="shared" si="220"/>
        <v>0</v>
      </c>
      <c r="K729" s="21">
        <f t="shared" si="220"/>
        <v>545680.98591000005</v>
      </c>
      <c r="L729" s="21">
        <f t="shared" si="220"/>
        <v>847043.83836000005</v>
      </c>
      <c r="M729" s="21">
        <f t="shared" si="220"/>
        <v>1129366.0225800001</v>
      </c>
      <c r="N729" s="21">
        <f t="shared" si="220"/>
        <v>1625508.0869</v>
      </c>
      <c r="O729" s="21">
        <f t="shared" si="220"/>
        <v>2163914.44435</v>
      </c>
      <c r="P729" s="21">
        <f t="shared" si="220"/>
        <v>1788676.2754299999</v>
      </c>
      <c r="Q729" s="21">
        <f t="shared" si="220"/>
        <v>3217032.3333299998</v>
      </c>
    </row>
    <row r="730" spans="1:17" s="28" customFormat="1" ht="15" customHeight="1" x14ac:dyDescent="0.2">
      <c r="A730" s="58"/>
      <c r="B730" s="70" t="s">
        <v>291</v>
      </c>
      <c r="C730" s="29" t="s">
        <v>45</v>
      </c>
      <c r="D730" s="60"/>
      <c r="E730" s="21">
        <f t="shared" si="208"/>
        <v>6145666.2999999998</v>
      </c>
      <c r="F730" s="20">
        <f>F735+F740+F745+F750+F755+F760</f>
        <v>0</v>
      </c>
      <c r="G730" s="20">
        <f t="shared" ref="G730:Q730" si="221">G735+G740+G745+G750+G755+G760</f>
        <v>0</v>
      </c>
      <c r="H730" s="20">
        <f t="shared" si="221"/>
        <v>0</v>
      </c>
      <c r="I730" s="20">
        <f t="shared" si="221"/>
        <v>0</v>
      </c>
      <c r="J730" s="20">
        <f t="shared" si="221"/>
        <v>0</v>
      </c>
      <c r="K730" s="20">
        <f t="shared" si="221"/>
        <v>466853.2</v>
      </c>
      <c r="L730" s="20">
        <f t="shared" si="221"/>
        <v>499500</v>
      </c>
      <c r="M730" s="20">
        <f t="shared" si="221"/>
        <v>333000</v>
      </c>
      <c r="N730" s="20">
        <f t="shared" si="221"/>
        <v>700067.7</v>
      </c>
      <c r="O730" s="20">
        <f t="shared" si="221"/>
        <v>960274.9</v>
      </c>
      <c r="P730" s="20">
        <f t="shared" si="221"/>
        <v>846771.5</v>
      </c>
      <c r="Q730" s="20">
        <f t="shared" si="221"/>
        <v>2339199</v>
      </c>
    </row>
    <row r="731" spans="1:17" s="28" customFormat="1" ht="15" x14ac:dyDescent="0.2">
      <c r="A731" s="58"/>
      <c r="B731" s="70"/>
      <c r="C731" s="29" t="s">
        <v>46</v>
      </c>
      <c r="D731" s="60"/>
      <c r="E731" s="21">
        <f t="shared" si="208"/>
        <v>4757574.6963600004</v>
      </c>
      <c r="F731" s="20">
        <f t="shared" ref="F731:Q733" si="222">F736+F741+F746+F751+F756+F761</f>
        <v>0</v>
      </c>
      <c r="G731" s="20">
        <f t="shared" si="222"/>
        <v>0</v>
      </c>
      <c r="H731" s="20">
        <f t="shared" si="222"/>
        <v>0</v>
      </c>
      <c r="I731" s="20">
        <f t="shared" si="222"/>
        <v>0</v>
      </c>
      <c r="J731" s="20">
        <f t="shared" si="222"/>
        <v>0</v>
      </c>
      <c r="K731" s="20">
        <f t="shared" si="222"/>
        <v>40819.758199999997</v>
      </c>
      <c r="L731" s="20">
        <f t="shared" si="222"/>
        <v>267015.32</v>
      </c>
      <c r="M731" s="20">
        <f t="shared" si="222"/>
        <v>759366.02257999999</v>
      </c>
      <c r="N731" s="20">
        <f t="shared" si="222"/>
        <v>877995.94246000005</v>
      </c>
      <c r="O731" s="20">
        <f t="shared" si="222"/>
        <v>1133306.21102</v>
      </c>
      <c r="P731" s="20">
        <f t="shared" si="222"/>
        <v>871571.44209999999</v>
      </c>
      <c r="Q731" s="20">
        <f t="shared" si="222"/>
        <v>807500</v>
      </c>
    </row>
    <row r="732" spans="1:17" s="28" customFormat="1" ht="15" x14ac:dyDescent="0.2">
      <c r="A732" s="58"/>
      <c r="B732" s="70"/>
      <c r="C732" s="29" t="s">
        <v>47</v>
      </c>
      <c r="D732" s="60"/>
      <c r="E732" s="21">
        <f t="shared" si="208"/>
        <v>413980.99050000001</v>
      </c>
      <c r="F732" s="20">
        <f t="shared" si="222"/>
        <v>0</v>
      </c>
      <c r="G732" s="20">
        <f t="shared" si="222"/>
        <v>0</v>
      </c>
      <c r="H732" s="20">
        <f t="shared" si="222"/>
        <v>0</v>
      </c>
      <c r="I732" s="20">
        <f t="shared" si="222"/>
        <v>0</v>
      </c>
      <c r="J732" s="20">
        <f t="shared" si="222"/>
        <v>0</v>
      </c>
      <c r="K732" s="20">
        <f t="shared" si="222"/>
        <v>38008.027710000002</v>
      </c>
      <c r="L732" s="20">
        <f t="shared" si="222"/>
        <v>80528.518360000002</v>
      </c>
      <c r="M732" s="20">
        <f t="shared" si="222"/>
        <v>37000</v>
      </c>
      <c r="N732" s="20">
        <f t="shared" si="222"/>
        <v>47444.444439999999</v>
      </c>
      <c r="O732" s="20">
        <f t="shared" si="222"/>
        <v>70333.333329999994</v>
      </c>
      <c r="P732" s="20">
        <f t="shared" si="222"/>
        <v>70333.333329999994</v>
      </c>
      <c r="Q732" s="20">
        <f t="shared" si="222"/>
        <v>70333.333329999994</v>
      </c>
    </row>
    <row r="733" spans="1:17" s="28" customFormat="1" ht="15" x14ac:dyDescent="0.2">
      <c r="A733" s="59"/>
      <c r="B733" s="71"/>
      <c r="C733" s="29" t="s">
        <v>48</v>
      </c>
      <c r="D733" s="60"/>
      <c r="E733" s="21">
        <f t="shared" si="208"/>
        <v>0</v>
      </c>
      <c r="F733" s="20">
        <f t="shared" si="222"/>
        <v>0</v>
      </c>
      <c r="G733" s="20">
        <f t="shared" si="222"/>
        <v>0</v>
      </c>
      <c r="H733" s="20">
        <f t="shared" si="222"/>
        <v>0</v>
      </c>
      <c r="I733" s="20">
        <f t="shared" si="222"/>
        <v>0</v>
      </c>
      <c r="J733" s="20">
        <f t="shared" si="222"/>
        <v>0</v>
      </c>
      <c r="K733" s="20">
        <f t="shared" si="222"/>
        <v>0</v>
      </c>
      <c r="L733" s="20">
        <f t="shared" si="222"/>
        <v>0</v>
      </c>
      <c r="M733" s="20">
        <f t="shared" si="222"/>
        <v>0</v>
      </c>
      <c r="N733" s="20">
        <f t="shared" si="222"/>
        <v>0</v>
      </c>
      <c r="O733" s="20">
        <f t="shared" si="222"/>
        <v>0</v>
      </c>
      <c r="P733" s="20">
        <f t="shared" si="222"/>
        <v>0</v>
      </c>
      <c r="Q733" s="20">
        <f t="shared" si="222"/>
        <v>0</v>
      </c>
    </row>
    <row r="734" spans="1:17" s="28" customFormat="1" ht="15" x14ac:dyDescent="0.2">
      <c r="A734" s="57" t="s">
        <v>592</v>
      </c>
      <c r="B734" s="31" t="s">
        <v>292</v>
      </c>
      <c r="C734" s="29" t="s">
        <v>44</v>
      </c>
      <c r="D734" s="60"/>
      <c r="E734" s="21">
        <f t="shared" si="208"/>
        <v>5735083.4528900003</v>
      </c>
      <c r="F734" s="21">
        <f t="shared" ref="F734:Q734" si="223">SUM(F735:F738)</f>
        <v>0</v>
      </c>
      <c r="G734" s="21">
        <f t="shared" si="223"/>
        <v>0</v>
      </c>
      <c r="H734" s="21">
        <f t="shared" si="223"/>
        <v>0</v>
      </c>
      <c r="I734" s="21">
        <f t="shared" si="223"/>
        <v>0</v>
      </c>
      <c r="J734" s="21">
        <f t="shared" si="223"/>
        <v>0</v>
      </c>
      <c r="K734" s="21">
        <f t="shared" si="223"/>
        <v>165600.70881000001</v>
      </c>
      <c r="L734" s="21">
        <f t="shared" si="223"/>
        <v>433515.32</v>
      </c>
      <c r="M734" s="21">
        <f t="shared" si="223"/>
        <v>761554.70360000001</v>
      </c>
      <c r="N734" s="21">
        <f t="shared" si="223"/>
        <v>666651.64246</v>
      </c>
      <c r="O734" s="21">
        <f t="shared" si="223"/>
        <v>535861.97802000004</v>
      </c>
      <c r="P734" s="21">
        <f t="shared" si="223"/>
        <v>658200.1</v>
      </c>
      <c r="Q734" s="21">
        <f t="shared" si="223"/>
        <v>2513699</v>
      </c>
    </row>
    <row r="735" spans="1:17" s="28" customFormat="1" ht="25.5" customHeight="1" x14ac:dyDescent="0.2">
      <c r="A735" s="58"/>
      <c r="B735" s="76" t="s">
        <v>293</v>
      </c>
      <c r="C735" s="29" t="s">
        <v>45</v>
      </c>
      <c r="D735" s="60"/>
      <c r="E735" s="21">
        <f t="shared" si="208"/>
        <v>3796417.6</v>
      </c>
      <c r="F735" s="20">
        <v>0</v>
      </c>
      <c r="G735" s="20">
        <v>0</v>
      </c>
      <c r="H735" s="20">
        <v>0</v>
      </c>
      <c r="I735" s="20">
        <v>0</v>
      </c>
      <c r="J735" s="20">
        <v>0</v>
      </c>
      <c r="K735" s="20">
        <v>133853.20000000001</v>
      </c>
      <c r="L735" s="20">
        <v>166500</v>
      </c>
      <c r="M735" s="20">
        <v>166500</v>
      </c>
      <c r="N735" s="20">
        <v>271985.7</v>
      </c>
      <c r="O735" s="20">
        <v>277393.90000000002</v>
      </c>
      <c r="P735" s="20">
        <v>440985.8</v>
      </c>
      <c r="Q735" s="20">
        <v>2339199</v>
      </c>
    </row>
    <row r="736" spans="1:17" s="28" customFormat="1" ht="22.7" customHeight="1" x14ac:dyDescent="0.2">
      <c r="A736" s="58"/>
      <c r="B736" s="70"/>
      <c r="C736" s="29" t="s">
        <v>46</v>
      </c>
      <c r="D736" s="60"/>
      <c r="E736" s="21">
        <f t="shared" si="208"/>
        <v>1938665.85289</v>
      </c>
      <c r="F736" s="20">
        <v>0</v>
      </c>
      <c r="G736" s="20">
        <v>0</v>
      </c>
      <c r="H736" s="20">
        <v>0</v>
      </c>
      <c r="I736" s="20">
        <v>0</v>
      </c>
      <c r="J736" s="20">
        <v>0</v>
      </c>
      <c r="K736" s="20">
        <v>31747.508809999999</v>
      </c>
      <c r="L736" s="20">
        <v>267015.32</v>
      </c>
      <c r="M736" s="20">
        <v>595054.70360000001</v>
      </c>
      <c r="N736" s="20">
        <v>394665.94245999999</v>
      </c>
      <c r="O736" s="20">
        <v>258468.07801999999</v>
      </c>
      <c r="P736" s="20">
        <v>217214.3</v>
      </c>
      <c r="Q736" s="20">
        <v>174500</v>
      </c>
    </row>
    <row r="737" spans="1:17" s="28" customFormat="1" ht="20.25" customHeight="1" x14ac:dyDescent="0.2">
      <c r="A737" s="58"/>
      <c r="B737" s="70"/>
      <c r="C737" s="29" t="s">
        <v>47</v>
      </c>
      <c r="D737" s="60"/>
      <c r="E737" s="21">
        <f t="shared" si="208"/>
        <v>0</v>
      </c>
      <c r="F737" s="20">
        <f>F736*0.1</f>
        <v>0</v>
      </c>
      <c r="G737" s="20">
        <f>G736*0.1</f>
        <v>0</v>
      </c>
      <c r="H737" s="20">
        <f>H736*0.1</f>
        <v>0</v>
      </c>
      <c r="I737" s="20">
        <f>I736*0.1</f>
        <v>0</v>
      </c>
      <c r="J737" s="20">
        <f>J736*0.1</f>
        <v>0</v>
      </c>
      <c r="K737" s="20">
        <v>0</v>
      </c>
      <c r="L737" s="20">
        <v>0</v>
      </c>
      <c r="M737" s="20">
        <v>0</v>
      </c>
      <c r="N737" s="20">
        <v>0</v>
      </c>
      <c r="O737" s="20">
        <v>0</v>
      </c>
      <c r="P737" s="20">
        <v>0</v>
      </c>
      <c r="Q737" s="20">
        <v>0</v>
      </c>
    </row>
    <row r="738" spans="1:17" s="28" customFormat="1" ht="24" customHeight="1" x14ac:dyDescent="0.2">
      <c r="A738" s="59"/>
      <c r="B738" s="71"/>
      <c r="C738" s="29" t="s">
        <v>48</v>
      </c>
      <c r="D738" s="60"/>
      <c r="E738" s="21">
        <f t="shared" si="208"/>
        <v>0</v>
      </c>
      <c r="F738" s="20">
        <v>0</v>
      </c>
      <c r="G738" s="20">
        <v>0</v>
      </c>
      <c r="H738" s="20">
        <v>0</v>
      </c>
      <c r="I738" s="20">
        <v>0</v>
      </c>
      <c r="J738" s="20">
        <v>0</v>
      </c>
      <c r="K738" s="20">
        <v>0</v>
      </c>
      <c r="L738" s="20">
        <v>0</v>
      </c>
      <c r="M738" s="20">
        <v>0</v>
      </c>
      <c r="N738" s="20">
        <v>0</v>
      </c>
      <c r="O738" s="20">
        <v>0</v>
      </c>
      <c r="P738" s="20">
        <v>0</v>
      </c>
      <c r="Q738" s="20">
        <v>0</v>
      </c>
    </row>
    <row r="739" spans="1:17" s="28" customFormat="1" ht="15" x14ac:dyDescent="0.2">
      <c r="A739" s="57" t="s">
        <v>593</v>
      </c>
      <c r="B739" s="31" t="s">
        <v>294</v>
      </c>
      <c r="C739" s="29" t="s">
        <v>44</v>
      </c>
      <c r="D739" s="60"/>
      <c r="E739" s="21">
        <f t="shared" si="208"/>
        <v>3745864.5588699998</v>
      </c>
      <c r="F739" s="21">
        <f t="shared" ref="F739:Q739" si="224">SUM(F740:F743)</f>
        <v>0</v>
      </c>
      <c r="G739" s="21">
        <f t="shared" si="224"/>
        <v>0</v>
      </c>
      <c r="H739" s="21">
        <f t="shared" si="224"/>
        <v>0</v>
      </c>
      <c r="I739" s="21">
        <f t="shared" si="224"/>
        <v>0</v>
      </c>
      <c r="J739" s="21">
        <f t="shared" si="224"/>
        <v>0</v>
      </c>
      <c r="K739" s="21">
        <f t="shared" si="224"/>
        <v>380080.27710000001</v>
      </c>
      <c r="L739" s="21">
        <f t="shared" si="224"/>
        <v>413528.51835999999</v>
      </c>
      <c r="M739" s="21">
        <f t="shared" si="224"/>
        <v>367811.31897999998</v>
      </c>
      <c r="N739" s="21">
        <f t="shared" si="224"/>
        <v>474444.44443999999</v>
      </c>
      <c r="O739" s="21">
        <f t="shared" si="224"/>
        <v>703333.33333000005</v>
      </c>
      <c r="P739" s="21">
        <f t="shared" si="224"/>
        <v>703333.33333000005</v>
      </c>
      <c r="Q739" s="21">
        <f t="shared" si="224"/>
        <v>703333.33333000005</v>
      </c>
    </row>
    <row r="740" spans="1:17" s="28" customFormat="1" ht="15" customHeight="1" x14ac:dyDescent="0.2">
      <c r="A740" s="58"/>
      <c r="B740" s="76" t="s">
        <v>295</v>
      </c>
      <c r="C740" s="29" t="s">
        <v>45</v>
      </c>
      <c r="D740" s="60"/>
      <c r="E740" s="21">
        <f t="shared" si="208"/>
        <v>832500</v>
      </c>
      <c r="F740" s="20">
        <v>0</v>
      </c>
      <c r="G740" s="20">
        <v>0</v>
      </c>
      <c r="H740" s="20">
        <v>0</v>
      </c>
      <c r="I740" s="20">
        <v>0</v>
      </c>
      <c r="J740" s="20">
        <v>0</v>
      </c>
      <c r="K740" s="20">
        <v>333000</v>
      </c>
      <c r="L740" s="20">
        <v>333000</v>
      </c>
      <c r="M740" s="20">
        <v>166500</v>
      </c>
      <c r="N740" s="20">
        <v>0</v>
      </c>
      <c r="O740" s="20">
        <v>0</v>
      </c>
      <c r="P740" s="20">
        <v>0</v>
      </c>
      <c r="Q740" s="20">
        <v>0</v>
      </c>
    </row>
    <row r="741" spans="1:17" s="28" customFormat="1" ht="15" x14ac:dyDescent="0.2">
      <c r="A741" s="58"/>
      <c r="B741" s="70"/>
      <c r="C741" s="29" t="s">
        <v>46</v>
      </c>
      <c r="D741" s="60"/>
      <c r="E741" s="21">
        <f t="shared" si="208"/>
        <v>2499383.56837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9072.2493900000009</v>
      </c>
      <c r="L741" s="20">
        <v>0</v>
      </c>
      <c r="M741" s="20">
        <v>164311.31898000001</v>
      </c>
      <c r="N741" s="20">
        <v>427000</v>
      </c>
      <c r="O741" s="20">
        <f>333000+300000</f>
        <v>633000</v>
      </c>
      <c r="P741" s="20">
        <f>333000+300000</f>
        <v>633000</v>
      </c>
      <c r="Q741" s="20">
        <f>333000+300000</f>
        <v>633000</v>
      </c>
    </row>
    <row r="742" spans="1:17" s="28" customFormat="1" ht="15" x14ac:dyDescent="0.2">
      <c r="A742" s="58"/>
      <c r="B742" s="70"/>
      <c r="C742" s="29" t="s">
        <v>47</v>
      </c>
      <c r="D742" s="60"/>
      <c r="E742" s="21">
        <f t="shared" si="208"/>
        <v>413980.99050000001</v>
      </c>
      <c r="F742" s="20">
        <f>F741*0.1</f>
        <v>0</v>
      </c>
      <c r="G742" s="20">
        <f>G741*0.1</f>
        <v>0</v>
      </c>
      <c r="H742" s="20">
        <f>H741*0.1</f>
        <v>0</v>
      </c>
      <c r="I742" s="20">
        <f>I741*0.1</f>
        <v>0</v>
      </c>
      <c r="J742" s="20">
        <f>J741*0.1</f>
        <v>0</v>
      </c>
      <c r="K742" s="20">
        <v>38008.027710000002</v>
      </c>
      <c r="L742" s="20">
        <v>80528.518360000002</v>
      </c>
      <c r="M742" s="20">
        <f>18500+18500</f>
        <v>37000</v>
      </c>
      <c r="N742" s="20">
        <v>47444.444439999999</v>
      </c>
      <c r="O742" s="20">
        <v>70333.333329999994</v>
      </c>
      <c r="P742" s="20">
        <v>70333.333329999994</v>
      </c>
      <c r="Q742" s="20">
        <v>70333.333329999994</v>
      </c>
    </row>
    <row r="743" spans="1:17" s="28" customFormat="1" ht="15" x14ac:dyDescent="0.2">
      <c r="A743" s="59"/>
      <c r="B743" s="71"/>
      <c r="C743" s="29" t="s">
        <v>48</v>
      </c>
      <c r="D743" s="60"/>
      <c r="E743" s="21">
        <f t="shared" si="208"/>
        <v>0</v>
      </c>
      <c r="F743" s="20">
        <v>0</v>
      </c>
      <c r="G743" s="20">
        <v>0</v>
      </c>
      <c r="H743" s="20">
        <v>0</v>
      </c>
      <c r="I743" s="20">
        <v>0</v>
      </c>
      <c r="J743" s="20">
        <v>0</v>
      </c>
      <c r="K743" s="20">
        <v>0</v>
      </c>
      <c r="L743" s="20">
        <v>0</v>
      </c>
      <c r="M743" s="20">
        <v>0</v>
      </c>
      <c r="N743" s="20">
        <v>0</v>
      </c>
      <c r="O743" s="20">
        <v>0</v>
      </c>
      <c r="P743" s="20">
        <v>0</v>
      </c>
      <c r="Q743" s="20">
        <v>0</v>
      </c>
    </row>
    <row r="744" spans="1:17" s="28" customFormat="1" ht="15" x14ac:dyDescent="0.2">
      <c r="A744" s="57" t="s">
        <v>594</v>
      </c>
      <c r="B744" s="31" t="s">
        <v>405</v>
      </c>
      <c r="C744" s="29" t="s">
        <v>44</v>
      </c>
      <c r="D744" s="60"/>
      <c r="E744" s="21">
        <f t="shared" ref="E744:E763" si="225">SUM(F744:Q744)</f>
        <v>1117151.1329999999</v>
      </c>
      <c r="F744" s="21">
        <f t="shared" ref="F744:Q744" si="226">SUM(F745:F748)</f>
        <v>0</v>
      </c>
      <c r="G744" s="21">
        <f t="shared" si="226"/>
        <v>0</v>
      </c>
      <c r="H744" s="21">
        <f t="shared" si="226"/>
        <v>0</v>
      </c>
      <c r="I744" s="21">
        <f t="shared" si="226"/>
        <v>0</v>
      </c>
      <c r="J744" s="21">
        <f t="shared" si="226"/>
        <v>0</v>
      </c>
      <c r="K744" s="21">
        <f t="shared" si="226"/>
        <v>0</v>
      </c>
      <c r="L744" s="21">
        <f t="shared" si="226"/>
        <v>0</v>
      </c>
      <c r="M744" s="21">
        <f t="shared" si="226"/>
        <v>0</v>
      </c>
      <c r="N744" s="21">
        <f t="shared" si="226"/>
        <v>484412</v>
      </c>
      <c r="O744" s="21">
        <f t="shared" si="226"/>
        <v>632739.13300000003</v>
      </c>
      <c r="P744" s="21">
        <f t="shared" si="226"/>
        <v>0</v>
      </c>
      <c r="Q744" s="21">
        <f t="shared" si="226"/>
        <v>0</v>
      </c>
    </row>
    <row r="745" spans="1:17" s="28" customFormat="1" ht="22.5" customHeight="1" x14ac:dyDescent="0.2">
      <c r="A745" s="58"/>
      <c r="B745" s="76" t="s">
        <v>406</v>
      </c>
      <c r="C745" s="29" t="s">
        <v>45</v>
      </c>
      <c r="D745" s="60"/>
      <c r="E745" s="21">
        <f t="shared" si="225"/>
        <v>833582</v>
      </c>
      <c r="F745" s="20">
        <v>0</v>
      </c>
      <c r="G745" s="20">
        <v>0</v>
      </c>
      <c r="H745" s="20">
        <v>0</v>
      </c>
      <c r="I745" s="20">
        <v>0</v>
      </c>
      <c r="J745" s="20">
        <v>0</v>
      </c>
      <c r="K745" s="20">
        <v>0</v>
      </c>
      <c r="L745" s="20">
        <v>0</v>
      </c>
      <c r="M745" s="20">
        <v>0</v>
      </c>
      <c r="N745" s="20">
        <v>428082</v>
      </c>
      <c r="O745" s="20">
        <v>405500</v>
      </c>
      <c r="P745" s="20">
        <v>0</v>
      </c>
      <c r="Q745" s="20">
        <v>0</v>
      </c>
    </row>
    <row r="746" spans="1:17" s="28" customFormat="1" ht="21" customHeight="1" x14ac:dyDescent="0.2">
      <c r="A746" s="58"/>
      <c r="B746" s="70"/>
      <c r="C746" s="29" t="s">
        <v>46</v>
      </c>
      <c r="D746" s="60"/>
      <c r="E746" s="21">
        <f t="shared" si="225"/>
        <v>283569.13299999997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0</v>
      </c>
      <c r="L746" s="20">
        <v>0</v>
      </c>
      <c r="M746" s="20">
        <v>0</v>
      </c>
      <c r="N746" s="20">
        <v>56330</v>
      </c>
      <c r="O746" s="20">
        <v>227239.133</v>
      </c>
      <c r="P746" s="20">
        <v>0</v>
      </c>
      <c r="Q746" s="20">
        <v>0</v>
      </c>
    </row>
    <row r="747" spans="1:17" s="28" customFormat="1" ht="23.25" customHeight="1" x14ac:dyDescent="0.2">
      <c r="A747" s="58"/>
      <c r="B747" s="70"/>
      <c r="C747" s="29" t="s">
        <v>47</v>
      </c>
      <c r="D747" s="60"/>
      <c r="E747" s="21">
        <f t="shared" si="225"/>
        <v>0</v>
      </c>
      <c r="F747" s="20">
        <f>F746*0.1</f>
        <v>0</v>
      </c>
      <c r="G747" s="20">
        <f>G746*0.1</f>
        <v>0</v>
      </c>
      <c r="H747" s="20">
        <f>H746*0.1</f>
        <v>0</v>
      </c>
      <c r="I747" s="20">
        <f>I746*0.1</f>
        <v>0</v>
      </c>
      <c r="J747" s="20">
        <f>J746*0.1</f>
        <v>0</v>
      </c>
      <c r="K747" s="20">
        <v>0</v>
      </c>
      <c r="L747" s="20">
        <v>0</v>
      </c>
      <c r="M747" s="20">
        <v>0</v>
      </c>
      <c r="N747" s="20">
        <v>0</v>
      </c>
      <c r="O747" s="20">
        <v>0</v>
      </c>
      <c r="P747" s="20">
        <v>0</v>
      </c>
      <c r="Q747" s="20">
        <v>0</v>
      </c>
    </row>
    <row r="748" spans="1:17" s="28" customFormat="1" ht="22.5" customHeight="1" x14ac:dyDescent="0.2">
      <c r="A748" s="59"/>
      <c r="B748" s="71"/>
      <c r="C748" s="29" t="s">
        <v>48</v>
      </c>
      <c r="D748" s="60"/>
      <c r="E748" s="21">
        <f t="shared" si="225"/>
        <v>0</v>
      </c>
      <c r="F748" s="20">
        <v>0</v>
      </c>
      <c r="G748" s="20">
        <v>0</v>
      </c>
      <c r="H748" s="20">
        <v>0</v>
      </c>
      <c r="I748" s="20">
        <v>0</v>
      </c>
      <c r="J748" s="20">
        <v>0</v>
      </c>
      <c r="K748" s="20">
        <v>0</v>
      </c>
      <c r="L748" s="20">
        <v>0</v>
      </c>
      <c r="M748" s="20">
        <v>0</v>
      </c>
      <c r="N748" s="20">
        <v>0</v>
      </c>
      <c r="O748" s="20">
        <v>0</v>
      </c>
      <c r="P748" s="20">
        <v>0</v>
      </c>
      <c r="Q748" s="20">
        <v>0</v>
      </c>
    </row>
    <row r="749" spans="1:17" s="28" customFormat="1" ht="15" x14ac:dyDescent="0.2">
      <c r="A749" s="57" t="s">
        <v>595</v>
      </c>
      <c r="B749" s="31" t="s">
        <v>659</v>
      </c>
      <c r="C749" s="29" t="s">
        <v>44</v>
      </c>
      <c r="D749" s="60"/>
      <c r="E749" s="21">
        <f t="shared" si="225"/>
        <v>261465.85263000001</v>
      </c>
      <c r="F749" s="21">
        <f t="shared" ref="F749:Q749" si="227">SUM(F750:F753)</f>
        <v>0</v>
      </c>
      <c r="G749" s="21">
        <f t="shared" si="227"/>
        <v>0</v>
      </c>
      <c r="H749" s="21">
        <f t="shared" si="227"/>
        <v>0</v>
      </c>
      <c r="I749" s="21">
        <f t="shared" si="227"/>
        <v>0</v>
      </c>
      <c r="J749" s="21">
        <f t="shared" si="227"/>
        <v>0</v>
      </c>
      <c r="K749" s="21">
        <f t="shared" si="227"/>
        <v>0</v>
      </c>
      <c r="L749" s="21">
        <f t="shared" si="227"/>
        <v>0</v>
      </c>
      <c r="M749" s="21">
        <f t="shared" si="227"/>
        <v>0</v>
      </c>
      <c r="N749" s="21">
        <f t="shared" si="227"/>
        <v>0</v>
      </c>
      <c r="O749" s="21">
        <f t="shared" si="227"/>
        <v>116500</v>
      </c>
      <c r="P749" s="21">
        <f t="shared" si="227"/>
        <v>144965.85263000001</v>
      </c>
      <c r="Q749" s="21">
        <f t="shared" si="227"/>
        <v>0</v>
      </c>
    </row>
    <row r="750" spans="1:17" s="28" customFormat="1" ht="22.5" customHeight="1" x14ac:dyDescent="0.2">
      <c r="A750" s="58"/>
      <c r="B750" s="76" t="s">
        <v>662</v>
      </c>
      <c r="C750" s="29" t="s">
        <v>45</v>
      </c>
      <c r="D750" s="60"/>
      <c r="E750" s="21">
        <f t="shared" si="225"/>
        <v>248392.56</v>
      </c>
      <c r="F750" s="20">
        <v>0</v>
      </c>
      <c r="G750" s="20">
        <v>0</v>
      </c>
      <c r="H750" s="20">
        <v>0</v>
      </c>
      <c r="I750" s="20">
        <v>0</v>
      </c>
      <c r="J750" s="20">
        <v>0</v>
      </c>
      <c r="K750" s="20">
        <v>0</v>
      </c>
      <c r="L750" s="20">
        <v>0</v>
      </c>
      <c r="M750" s="20">
        <v>0</v>
      </c>
      <c r="N750" s="20">
        <v>0</v>
      </c>
      <c r="O750" s="20">
        <v>110675</v>
      </c>
      <c r="P750" s="20">
        <v>137717.56</v>
      </c>
      <c r="Q750" s="20">
        <v>0</v>
      </c>
    </row>
    <row r="751" spans="1:17" s="28" customFormat="1" ht="22.5" customHeight="1" x14ac:dyDescent="0.2">
      <c r="A751" s="58"/>
      <c r="B751" s="70"/>
      <c r="C751" s="29" t="s">
        <v>46</v>
      </c>
      <c r="D751" s="60"/>
      <c r="E751" s="21">
        <f t="shared" si="225"/>
        <v>13073.29263</v>
      </c>
      <c r="F751" s="20">
        <v>0</v>
      </c>
      <c r="G751" s="20">
        <v>0</v>
      </c>
      <c r="H751" s="20">
        <v>0</v>
      </c>
      <c r="I751" s="20">
        <v>0</v>
      </c>
      <c r="J751" s="20">
        <v>0</v>
      </c>
      <c r="K751" s="20">
        <v>0</v>
      </c>
      <c r="L751" s="20">
        <v>0</v>
      </c>
      <c r="M751" s="20">
        <v>0</v>
      </c>
      <c r="N751" s="20">
        <v>0</v>
      </c>
      <c r="O751" s="20">
        <v>5825</v>
      </c>
      <c r="P751" s="20">
        <v>7248.2926299999999</v>
      </c>
      <c r="Q751" s="20">
        <v>0</v>
      </c>
    </row>
    <row r="752" spans="1:17" s="28" customFormat="1" ht="22.5" customHeight="1" x14ac:dyDescent="0.2">
      <c r="A752" s="58"/>
      <c r="B752" s="70"/>
      <c r="C752" s="29" t="s">
        <v>47</v>
      </c>
      <c r="D752" s="60"/>
      <c r="E752" s="21">
        <f t="shared" si="225"/>
        <v>0</v>
      </c>
      <c r="F752" s="20">
        <f>F751*0.1</f>
        <v>0</v>
      </c>
      <c r="G752" s="20">
        <f>G751*0.1</f>
        <v>0</v>
      </c>
      <c r="H752" s="20">
        <f>H751*0.1</f>
        <v>0</v>
      </c>
      <c r="I752" s="20">
        <f>I751*0.1</f>
        <v>0</v>
      </c>
      <c r="J752" s="20">
        <f>J751*0.1</f>
        <v>0</v>
      </c>
      <c r="K752" s="20">
        <v>0</v>
      </c>
      <c r="L752" s="20">
        <v>0</v>
      </c>
      <c r="M752" s="20">
        <v>0</v>
      </c>
      <c r="N752" s="20">
        <v>0</v>
      </c>
      <c r="O752" s="20">
        <v>0</v>
      </c>
      <c r="P752" s="20">
        <v>0</v>
      </c>
      <c r="Q752" s="20">
        <v>0</v>
      </c>
    </row>
    <row r="753" spans="1:17" s="28" customFormat="1" ht="22.5" customHeight="1" x14ac:dyDescent="0.2">
      <c r="A753" s="59"/>
      <c r="B753" s="71"/>
      <c r="C753" s="29" t="s">
        <v>48</v>
      </c>
      <c r="D753" s="60"/>
      <c r="E753" s="21">
        <f t="shared" si="225"/>
        <v>0</v>
      </c>
      <c r="F753" s="20">
        <v>0</v>
      </c>
      <c r="G753" s="20">
        <v>0</v>
      </c>
      <c r="H753" s="20">
        <v>0</v>
      </c>
      <c r="I753" s="20">
        <v>0</v>
      </c>
      <c r="J753" s="20">
        <v>0</v>
      </c>
      <c r="K753" s="20">
        <v>0</v>
      </c>
      <c r="L753" s="20">
        <v>0</v>
      </c>
      <c r="M753" s="20">
        <v>0</v>
      </c>
      <c r="N753" s="20">
        <v>0</v>
      </c>
      <c r="O753" s="20">
        <v>0</v>
      </c>
      <c r="P753" s="20">
        <v>0</v>
      </c>
      <c r="Q753" s="20">
        <v>0</v>
      </c>
    </row>
    <row r="754" spans="1:17" s="28" customFormat="1" ht="15" x14ac:dyDescent="0.2">
      <c r="A754" s="57" t="s">
        <v>596</v>
      </c>
      <c r="B754" s="31" t="s">
        <v>660</v>
      </c>
      <c r="C754" s="29" t="s">
        <v>44</v>
      </c>
      <c r="D754" s="60"/>
      <c r="E754" s="21">
        <f t="shared" si="225"/>
        <v>399332.52630999999</v>
      </c>
      <c r="F754" s="21">
        <f t="shared" ref="F754:Q754" si="228">SUM(F755:F758)</f>
        <v>0</v>
      </c>
      <c r="G754" s="21">
        <f t="shared" si="228"/>
        <v>0</v>
      </c>
      <c r="H754" s="21">
        <f t="shared" si="228"/>
        <v>0</v>
      </c>
      <c r="I754" s="21">
        <f t="shared" si="228"/>
        <v>0</v>
      </c>
      <c r="J754" s="21">
        <f t="shared" si="228"/>
        <v>0</v>
      </c>
      <c r="K754" s="21">
        <f t="shared" si="228"/>
        <v>0</v>
      </c>
      <c r="L754" s="21">
        <f t="shared" si="228"/>
        <v>0</v>
      </c>
      <c r="M754" s="21">
        <f t="shared" si="228"/>
        <v>0</v>
      </c>
      <c r="N754" s="21">
        <f t="shared" si="228"/>
        <v>0</v>
      </c>
      <c r="O754" s="21">
        <f t="shared" si="228"/>
        <v>175480</v>
      </c>
      <c r="P754" s="21">
        <f t="shared" si="228"/>
        <v>223852.52630999999</v>
      </c>
      <c r="Q754" s="21">
        <f t="shared" si="228"/>
        <v>0</v>
      </c>
    </row>
    <row r="755" spans="1:17" s="28" customFormat="1" ht="22.5" customHeight="1" x14ac:dyDescent="0.2">
      <c r="A755" s="58"/>
      <c r="B755" s="76" t="s">
        <v>663</v>
      </c>
      <c r="C755" s="29" t="s">
        <v>45</v>
      </c>
      <c r="D755" s="60"/>
      <c r="E755" s="21">
        <f t="shared" si="225"/>
        <v>379365.9</v>
      </c>
      <c r="F755" s="20">
        <v>0</v>
      </c>
      <c r="G755" s="20">
        <v>0</v>
      </c>
      <c r="H755" s="20">
        <v>0</v>
      </c>
      <c r="I755" s="20">
        <v>0</v>
      </c>
      <c r="J755" s="20">
        <v>0</v>
      </c>
      <c r="K755" s="20">
        <v>0</v>
      </c>
      <c r="L755" s="20">
        <v>0</v>
      </c>
      <c r="M755" s="20">
        <v>0</v>
      </c>
      <c r="N755" s="20">
        <v>0</v>
      </c>
      <c r="O755" s="20">
        <v>166706</v>
      </c>
      <c r="P755" s="20">
        <v>212659.9</v>
      </c>
      <c r="Q755" s="20">
        <v>0</v>
      </c>
    </row>
    <row r="756" spans="1:17" s="28" customFormat="1" ht="22.5" customHeight="1" x14ac:dyDescent="0.2">
      <c r="A756" s="58"/>
      <c r="B756" s="70"/>
      <c r="C756" s="29" t="s">
        <v>46</v>
      </c>
      <c r="D756" s="60"/>
      <c r="E756" s="21">
        <f t="shared" si="225"/>
        <v>19966.62631</v>
      </c>
      <c r="F756" s="20">
        <v>0</v>
      </c>
      <c r="G756" s="20">
        <v>0</v>
      </c>
      <c r="H756" s="20">
        <v>0</v>
      </c>
      <c r="I756" s="20">
        <v>0</v>
      </c>
      <c r="J756" s="20">
        <v>0</v>
      </c>
      <c r="K756" s="20">
        <v>0</v>
      </c>
      <c r="L756" s="20">
        <v>0</v>
      </c>
      <c r="M756" s="20">
        <v>0</v>
      </c>
      <c r="N756" s="20">
        <v>0</v>
      </c>
      <c r="O756" s="20">
        <v>8774</v>
      </c>
      <c r="P756" s="20">
        <v>11192.62631</v>
      </c>
      <c r="Q756" s="20">
        <v>0</v>
      </c>
    </row>
    <row r="757" spans="1:17" s="28" customFormat="1" ht="22.5" customHeight="1" x14ac:dyDescent="0.2">
      <c r="A757" s="58"/>
      <c r="B757" s="70"/>
      <c r="C757" s="29" t="s">
        <v>47</v>
      </c>
      <c r="D757" s="60"/>
      <c r="E757" s="21">
        <f t="shared" si="225"/>
        <v>0</v>
      </c>
      <c r="F757" s="20">
        <f>F756*0.1</f>
        <v>0</v>
      </c>
      <c r="G757" s="20">
        <f>G756*0.1</f>
        <v>0</v>
      </c>
      <c r="H757" s="20">
        <f>H756*0.1</f>
        <v>0</v>
      </c>
      <c r="I757" s="20">
        <f>I756*0.1</f>
        <v>0</v>
      </c>
      <c r="J757" s="20">
        <f>J756*0.1</f>
        <v>0</v>
      </c>
      <c r="K757" s="20">
        <v>0</v>
      </c>
      <c r="L757" s="20">
        <v>0</v>
      </c>
      <c r="M757" s="20">
        <v>0</v>
      </c>
      <c r="N757" s="20">
        <v>0</v>
      </c>
      <c r="O757" s="20">
        <v>0</v>
      </c>
      <c r="P757" s="20">
        <v>0</v>
      </c>
      <c r="Q757" s="20">
        <v>0</v>
      </c>
    </row>
    <row r="758" spans="1:17" s="28" customFormat="1" ht="22.5" customHeight="1" x14ac:dyDescent="0.2">
      <c r="A758" s="59"/>
      <c r="B758" s="71"/>
      <c r="C758" s="29" t="s">
        <v>48</v>
      </c>
      <c r="D758" s="60"/>
      <c r="E758" s="21">
        <f t="shared" si="225"/>
        <v>0</v>
      </c>
      <c r="F758" s="20">
        <v>0</v>
      </c>
      <c r="G758" s="20">
        <v>0</v>
      </c>
      <c r="H758" s="20">
        <v>0</v>
      </c>
      <c r="I758" s="20">
        <v>0</v>
      </c>
      <c r="J758" s="20">
        <v>0</v>
      </c>
      <c r="K758" s="20">
        <v>0</v>
      </c>
      <c r="L758" s="20">
        <v>0</v>
      </c>
      <c r="M758" s="20">
        <v>0</v>
      </c>
      <c r="N758" s="20">
        <v>0</v>
      </c>
      <c r="O758" s="20">
        <v>0</v>
      </c>
      <c r="P758" s="20">
        <v>0</v>
      </c>
      <c r="Q758" s="20">
        <v>0</v>
      </c>
    </row>
    <row r="759" spans="1:17" s="28" customFormat="1" ht="15" x14ac:dyDescent="0.2">
      <c r="A759" s="57" t="s">
        <v>597</v>
      </c>
      <c r="B759" s="31" t="s">
        <v>661</v>
      </c>
      <c r="C759" s="29" t="s">
        <v>44</v>
      </c>
      <c r="D759" s="60"/>
      <c r="E759" s="21">
        <f t="shared" si="225"/>
        <v>58324.463159999999</v>
      </c>
      <c r="F759" s="21">
        <f t="shared" ref="F759:Q759" si="229">SUM(F760:F763)</f>
        <v>0</v>
      </c>
      <c r="G759" s="21">
        <f t="shared" si="229"/>
        <v>0</v>
      </c>
      <c r="H759" s="21">
        <f t="shared" si="229"/>
        <v>0</v>
      </c>
      <c r="I759" s="21">
        <f t="shared" si="229"/>
        <v>0</v>
      </c>
      <c r="J759" s="21">
        <f t="shared" si="229"/>
        <v>0</v>
      </c>
      <c r="K759" s="21">
        <f t="shared" si="229"/>
        <v>0</v>
      </c>
      <c r="L759" s="21">
        <f t="shared" si="229"/>
        <v>0</v>
      </c>
      <c r="M759" s="21">
        <f t="shared" si="229"/>
        <v>0</v>
      </c>
      <c r="N759" s="21">
        <f t="shared" si="229"/>
        <v>0</v>
      </c>
      <c r="O759" s="21">
        <f t="shared" si="229"/>
        <v>0</v>
      </c>
      <c r="P759" s="21">
        <f t="shared" si="229"/>
        <v>58324.463159999999</v>
      </c>
      <c r="Q759" s="21">
        <f t="shared" si="229"/>
        <v>0</v>
      </c>
    </row>
    <row r="760" spans="1:17" s="28" customFormat="1" ht="22.5" customHeight="1" x14ac:dyDescent="0.2">
      <c r="A760" s="58"/>
      <c r="B760" s="76" t="s">
        <v>664</v>
      </c>
      <c r="C760" s="29" t="s">
        <v>45</v>
      </c>
      <c r="D760" s="60"/>
      <c r="E760" s="21">
        <f t="shared" si="225"/>
        <v>55408.24</v>
      </c>
      <c r="F760" s="20">
        <v>0</v>
      </c>
      <c r="G760" s="20">
        <v>0</v>
      </c>
      <c r="H760" s="20">
        <v>0</v>
      </c>
      <c r="I760" s="20">
        <v>0</v>
      </c>
      <c r="J760" s="20">
        <v>0</v>
      </c>
      <c r="K760" s="20">
        <v>0</v>
      </c>
      <c r="L760" s="20">
        <v>0</v>
      </c>
      <c r="M760" s="20">
        <v>0</v>
      </c>
      <c r="N760" s="20">
        <v>0</v>
      </c>
      <c r="O760" s="20">
        <v>0</v>
      </c>
      <c r="P760" s="20">
        <v>55408.24</v>
      </c>
      <c r="Q760" s="20">
        <v>0</v>
      </c>
    </row>
    <row r="761" spans="1:17" s="28" customFormat="1" ht="22.5" customHeight="1" x14ac:dyDescent="0.2">
      <c r="A761" s="58"/>
      <c r="B761" s="70"/>
      <c r="C761" s="29" t="s">
        <v>46</v>
      </c>
      <c r="D761" s="60"/>
      <c r="E761" s="21">
        <f t="shared" si="225"/>
        <v>2916.22316</v>
      </c>
      <c r="F761" s="20">
        <v>0</v>
      </c>
      <c r="G761" s="20">
        <v>0</v>
      </c>
      <c r="H761" s="20">
        <v>0</v>
      </c>
      <c r="I761" s="20">
        <v>0</v>
      </c>
      <c r="J761" s="20">
        <v>0</v>
      </c>
      <c r="K761" s="20">
        <v>0</v>
      </c>
      <c r="L761" s="20">
        <v>0</v>
      </c>
      <c r="M761" s="20">
        <v>0</v>
      </c>
      <c r="N761" s="20">
        <v>0</v>
      </c>
      <c r="O761" s="20">
        <v>0</v>
      </c>
      <c r="P761" s="20">
        <v>2916.22316</v>
      </c>
      <c r="Q761" s="20">
        <v>0</v>
      </c>
    </row>
    <row r="762" spans="1:17" s="28" customFormat="1" ht="22.5" customHeight="1" x14ac:dyDescent="0.2">
      <c r="A762" s="58"/>
      <c r="B762" s="70"/>
      <c r="C762" s="29" t="s">
        <v>47</v>
      </c>
      <c r="D762" s="60"/>
      <c r="E762" s="21">
        <f t="shared" si="225"/>
        <v>0</v>
      </c>
      <c r="F762" s="20">
        <f>F761*0.1</f>
        <v>0</v>
      </c>
      <c r="G762" s="20">
        <f>G761*0.1</f>
        <v>0</v>
      </c>
      <c r="H762" s="20">
        <f>H761*0.1</f>
        <v>0</v>
      </c>
      <c r="I762" s="20">
        <f>I761*0.1</f>
        <v>0</v>
      </c>
      <c r="J762" s="20">
        <f>J761*0.1</f>
        <v>0</v>
      </c>
      <c r="K762" s="20">
        <v>0</v>
      </c>
      <c r="L762" s="20">
        <v>0</v>
      </c>
      <c r="M762" s="20">
        <v>0</v>
      </c>
      <c r="N762" s="20">
        <v>0</v>
      </c>
      <c r="O762" s="20">
        <v>0</v>
      </c>
      <c r="P762" s="20">
        <v>0</v>
      </c>
      <c r="Q762" s="20">
        <v>0</v>
      </c>
    </row>
    <row r="763" spans="1:17" s="28" customFormat="1" ht="22.5" customHeight="1" x14ac:dyDescent="0.2">
      <c r="A763" s="59"/>
      <c r="B763" s="71"/>
      <c r="C763" s="29" t="s">
        <v>48</v>
      </c>
      <c r="D763" s="60"/>
      <c r="E763" s="21">
        <f t="shared" si="225"/>
        <v>0</v>
      </c>
      <c r="F763" s="20">
        <v>0</v>
      </c>
      <c r="G763" s="20">
        <v>0</v>
      </c>
      <c r="H763" s="20">
        <v>0</v>
      </c>
      <c r="I763" s="20">
        <v>0</v>
      </c>
      <c r="J763" s="20">
        <v>0</v>
      </c>
      <c r="K763" s="20">
        <v>0</v>
      </c>
      <c r="L763" s="20">
        <v>0</v>
      </c>
      <c r="M763" s="20">
        <v>0</v>
      </c>
      <c r="N763" s="20">
        <v>0</v>
      </c>
      <c r="O763" s="20">
        <v>0</v>
      </c>
      <c r="P763" s="20">
        <v>0</v>
      </c>
      <c r="Q763" s="20">
        <v>0</v>
      </c>
    </row>
    <row r="764" spans="1:17" s="28" customFormat="1" ht="15" customHeight="1" x14ac:dyDescent="0.2">
      <c r="A764" s="57" t="s">
        <v>598</v>
      </c>
      <c r="B764" s="53" t="s">
        <v>296</v>
      </c>
      <c r="C764" s="29" t="s">
        <v>44</v>
      </c>
      <c r="D764" s="60" t="s">
        <v>290</v>
      </c>
      <c r="E764" s="21">
        <f t="shared" si="208"/>
        <v>207014.25</v>
      </c>
      <c r="F764" s="21">
        <f>SUM(F765:F768)</f>
        <v>0</v>
      </c>
      <c r="G764" s="21">
        <f t="shared" ref="G764:Q764" si="230">SUM(G765:G768)</f>
        <v>0</v>
      </c>
      <c r="H764" s="21">
        <f t="shared" si="230"/>
        <v>0</v>
      </c>
      <c r="I764" s="21">
        <f t="shared" si="230"/>
        <v>0</v>
      </c>
      <c r="J764" s="21">
        <f t="shared" si="230"/>
        <v>0</v>
      </c>
      <c r="K764" s="21">
        <f t="shared" si="230"/>
        <v>0</v>
      </c>
      <c r="L764" s="21">
        <f t="shared" si="230"/>
        <v>27014.25</v>
      </c>
      <c r="M764" s="21">
        <f t="shared" si="230"/>
        <v>0</v>
      </c>
      <c r="N764" s="21">
        <f t="shared" si="230"/>
        <v>0</v>
      </c>
      <c r="O764" s="21">
        <f t="shared" si="230"/>
        <v>60000</v>
      </c>
      <c r="P764" s="21">
        <f t="shared" si="230"/>
        <v>60000</v>
      </c>
      <c r="Q764" s="21">
        <f t="shared" si="230"/>
        <v>60000</v>
      </c>
    </row>
    <row r="765" spans="1:17" s="28" customFormat="1" ht="15" customHeight="1" x14ac:dyDescent="0.2">
      <c r="A765" s="58"/>
      <c r="B765" s="70" t="s">
        <v>297</v>
      </c>
      <c r="C765" s="29" t="s">
        <v>45</v>
      </c>
      <c r="D765" s="60"/>
      <c r="E765" s="21">
        <f t="shared" si="208"/>
        <v>0</v>
      </c>
      <c r="F765" s="20">
        <f>F770+F775+F780+F785</f>
        <v>0</v>
      </c>
      <c r="G765" s="20">
        <f t="shared" ref="G765:Q765" si="231">G770+G775+G780+G785</f>
        <v>0</v>
      </c>
      <c r="H765" s="20">
        <f t="shared" si="231"/>
        <v>0</v>
      </c>
      <c r="I765" s="20">
        <f t="shared" si="231"/>
        <v>0</v>
      </c>
      <c r="J765" s="20">
        <f t="shared" si="231"/>
        <v>0</v>
      </c>
      <c r="K765" s="20">
        <f t="shared" si="231"/>
        <v>0</v>
      </c>
      <c r="L765" s="20">
        <f t="shared" si="231"/>
        <v>0</v>
      </c>
      <c r="M765" s="20">
        <f t="shared" si="231"/>
        <v>0</v>
      </c>
      <c r="N765" s="20">
        <f t="shared" si="231"/>
        <v>0</v>
      </c>
      <c r="O765" s="20">
        <f t="shared" si="231"/>
        <v>0</v>
      </c>
      <c r="P765" s="20">
        <f t="shared" si="231"/>
        <v>0</v>
      </c>
      <c r="Q765" s="20">
        <f t="shared" si="231"/>
        <v>0</v>
      </c>
    </row>
    <row r="766" spans="1:17" s="28" customFormat="1" ht="15" x14ac:dyDescent="0.2">
      <c r="A766" s="58"/>
      <c r="B766" s="70"/>
      <c r="C766" s="29" t="s">
        <v>46</v>
      </c>
      <c r="D766" s="60"/>
      <c r="E766" s="21">
        <f t="shared" si="208"/>
        <v>207014.25</v>
      </c>
      <c r="F766" s="20">
        <f t="shared" ref="F766:Q768" si="232">F771+F776+F781+F786</f>
        <v>0</v>
      </c>
      <c r="G766" s="20">
        <f t="shared" si="232"/>
        <v>0</v>
      </c>
      <c r="H766" s="20">
        <f t="shared" si="232"/>
        <v>0</v>
      </c>
      <c r="I766" s="20">
        <f t="shared" si="232"/>
        <v>0</v>
      </c>
      <c r="J766" s="20">
        <f t="shared" si="232"/>
        <v>0</v>
      </c>
      <c r="K766" s="20">
        <f t="shared" si="232"/>
        <v>0</v>
      </c>
      <c r="L766" s="20">
        <f t="shared" si="232"/>
        <v>27014.25</v>
      </c>
      <c r="M766" s="20">
        <f t="shared" si="232"/>
        <v>0</v>
      </c>
      <c r="N766" s="20">
        <f t="shared" si="232"/>
        <v>0</v>
      </c>
      <c r="O766" s="20">
        <f t="shared" si="232"/>
        <v>60000</v>
      </c>
      <c r="P766" s="20">
        <f t="shared" si="232"/>
        <v>60000</v>
      </c>
      <c r="Q766" s="20">
        <f t="shared" si="232"/>
        <v>60000</v>
      </c>
    </row>
    <row r="767" spans="1:17" s="28" customFormat="1" ht="15" x14ac:dyDescent="0.2">
      <c r="A767" s="58"/>
      <c r="B767" s="70"/>
      <c r="C767" s="29" t="s">
        <v>47</v>
      </c>
      <c r="D767" s="60"/>
      <c r="E767" s="21">
        <f t="shared" si="208"/>
        <v>0</v>
      </c>
      <c r="F767" s="20">
        <f t="shared" si="232"/>
        <v>0</v>
      </c>
      <c r="G767" s="20">
        <f t="shared" si="232"/>
        <v>0</v>
      </c>
      <c r="H767" s="20">
        <f t="shared" si="232"/>
        <v>0</v>
      </c>
      <c r="I767" s="20">
        <f t="shared" si="232"/>
        <v>0</v>
      </c>
      <c r="J767" s="20">
        <f t="shared" si="232"/>
        <v>0</v>
      </c>
      <c r="K767" s="20">
        <f t="shared" si="232"/>
        <v>0</v>
      </c>
      <c r="L767" s="20">
        <f t="shared" si="232"/>
        <v>0</v>
      </c>
      <c r="M767" s="20">
        <f t="shared" si="232"/>
        <v>0</v>
      </c>
      <c r="N767" s="20">
        <f t="shared" si="232"/>
        <v>0</v>
      </c>
      <c r="O767" s="20">
        <f t="shared" si="232"/>
        <v>0</v>
      </c>
      <c r="P767" s="20">
        <f t="shared" si="232"/>
        <v>0</v>
      </c>
      <c r="Q767" s="20">
        <f t="shared" si="232"/>
        <v>0</v>
      </c>
    </row>
    <row r="768" spans="1:17" s="28" customFormat="1" ht="15" x14ac:dyDescent="0.2">
      <c r="A768" s="59"/>
      <c r="B768" s="71"/>
      <c r="C768" s="29" t="s">
        <v>48</v>
      </c>
      <c r="D768" s="60"/>
      <c r="E768" s="21">
        <f t="shared" si="208"/>
        <v>0</v>
      </c>
      <c r="F768" s="20">
        <f t="shared" si="232"/>
        <v>0</v>
      </c>
      <c r="G768" s="20">
        <f t="shared" si="232"/>
        <v>0</v>
      </c>
      <c r="H768" s="20">
        <f t="shared" si="232"/>
        <v>0</v>
      </c>
      <c r="I768" s="20">
        <f t="shared" si="232"/>
        <v>0</v>
      </c>
      <c r="J768" s="20">
        <f t="shared" si="232"/>
        <v>0</v>
      </c>
      <c r="K768" s="20">
        <f t="shared" si="232"/>
        <v>0</v>
      </c>
      <c r="L768" s="20">
        <f t="shared" si="232"/>
        <v>0</v>
      </c>
      <c r="M768" s="20">
        <f t="shared" si="232"/>
        <v>0</v>
      </c>
      <c r="N768" s="20">
        <f t="shared" si="232"/>
        <v>0</v>
      </c>
      <c r="O768" s="20">
        <f t="shared" si="232"/>
        <v>0</v>
      </c>
      <c r="P768" s="20">
        <f t="shared" si="232"/>
        <v>0</v>
      </c>
      <c r="Q768" s="20">
        <f t="shared" si="232"/>
        <v>0</v>
      </c>
    </row>
    <row r="769" spans="1:17" s="28" customFormat="1" ht="15" x14ac:dyDescent="0.2">
      <c r="A769" s="57" t="s">
        <v>599</v>
      </c>
      <c r="B769" s="31" t="s">
        <v>298</v>
      </c>
      <c r="C769" s="29" t="s">
        <v>44</v>
      </c>
      <c r="D769" s="60"/>
      <c r="E769" s="21">
        <f t="shared" si="208"/>
        <v>0</v>
      </c>
      <c r="F769" s="21">
        <f t="shared" ref="F769:Q769" si="233">SUM(F770:F773)</f>
        <v>0</v>
      </c>
      <c r="G769" s="21">
        <f t="shared" si="233"/>
        <v>0</v>
      </c>
      <c r="H769" s="21">
        <f t="shared" si="233"/>
        <v>0</v>
      </c>
      <c r="I769" s="21">
        <f t="shared" si="233"/>
        <v>0</v>
      </c>
      <c r="J769" s="21">
        <f t="shared" si="233"/>
        <v>0</v>
      </c>
      <c r="K769" s="21">
        <f t="shared" si="233"/>
        <v>0</v>
      </c>
      <c r="L769" s="21">
        <f t="shared" si="233"/>
        <v>0</v>
      </c>
      <c r="M769" s="21">
        <f t="shared" si="233"/>
        <v>0</v>
      </c>
      <c r="N769" s="21">
        <f t="shared" si="233"/>
        <v>0</v>
      </c>
      <c r="O769" s="21">
        <f t="shared" si="233"/>
        <v>0</v>
      </c>
      <c r="P769" s="21">
        <f t="shared" si="233"/>
        <v>0</v>
      </c>
      <c r="Q769" s="21">
        <f t="shared" si="233"/>
        <v>0</v>
      </c>
    </row>
    <row r="770" spans="1:17" s="28" customFormat="1" ht="17.25" customHeight="1" x14ac:dyDescent="0.2">
      <c r="A770" s="58"/>
      <c r="B770" s="76" t="s">
        <v>299</v>
      </c>
      <c r="C770" s="29" t="s">
        <v>45</v>
      </c>
      <c r="D770" s="60"/>
      <c r="E770" s="21">
        <f t="shared" si="208"/>
        <v>0</v>
      </c>
      <c r="F770" s="20">
        <v>0</v>
      </c>
      <c r="G770" s="20">
        <v>0</v>
      </c>
      <c r="H770" s="20">
        <v>0</v>
      </c>
      <c r="I770" s="20">
        <v>0</v>
      </c>
      <c r="J770" s="20">
        <v>0</v>
      </c>
      <c r="K770" s="20">
        <v>0</v>
      </c>
      <c r="L770" s="20">
        <v>0</v>
      </c>
      <c r="M770" s="20">
        <v>0</v>
      </c>
      <c r="N770" s="20">
        <v>0</v>
      </c>
      <c r="O770" s="20">
        <v>0</v>
      </c>
      <c r="P770" s="20">
        <v>0</v>
      </c>
      <c r="Q770" s="20">
        <v>0</v>
      </c>
    </row>
    <row r="771" spans="1:17" s="28" customFormat="1" ht="17.25" customHeight="1" x14ac:dyDescent="0.2">
      <c r="A771" s="58"/>
      <c r="B771" s="70"/>
      <c r="C771" s="29" t="s">
        <v>46</v>
      </c>
      <c r="D771" s="60"/>
      <c r="E771" s="21">
        <f t="shared" si="208"/>
        <v>0</v>
      </c>
      <c r="F771" s="20">
        <v>0</v>
      </c>
      <c r="G771" s="20">
        <v>0</v>
      </c>
      <c r="H771" s="20">
        <v>0</v>
      </c>
      <c r="I771" s="20">
        <v>0</v>
      </c>
      <c r="J771" s="20">
        <v>0</v>
      </c>
      <c r="K771" s="20">
        <v>0</v>
      </c>
      <c r="L771" s="20">
        <v>0</v>
      </c>
      <c r="M771" s="20">
        <v>0</v>
      </c>
      <c r="N771" s="20">
        <v>0</v>
      </c>
      <c r="O771" s="20">
        <v>0</v>
      </c>
      <c r="P771" s="20">
        <v>0</v>
      </c>
      <c r="Q771" s="20">
        <v>0</v>
      </c>
    </row>
    <row r="772" spans="1:17" s="28" customFormat="1" ht="17.25" customHeight="1" x14ac:dyDescent="0.2">
      <c r="A772" s="58"/>
      <c r="B772" s="70"/>
      <c r="C772" s="29" t="s">
        <v>47</v>
      </c>
      <c r="D772" s="60"/>
      <c r="E772" s="21">
        <f t="shared" si="208"/>
        <v>0</v>
      </c>
      <c r="F772" s="20">
        <f>F771*0.1</f>
        <v>0</v>
      </c>
      <c r="G772" s="20">
        <f>G771*0.1</f>
        <v>0</v>
      </c>
      <c r="H772" s="20">
        <f>H771*0.1</f>
        <v>0</v>
      </c>
      <c r="I772" s="20">
        <f t="shared" ref="I772:Q772" si="234">I771*0.1</f>
        <v>0</v>
      </c>
      <c r="J772" s="20">
        <f t="shared" si="234"/>
        <v>0</v>
      </c>
      <c r="K772" s="20">
        <f t="shared" si="234"/>
        <v>0</v>
      </c>
      <c r="L772" s="20">
        <f t="shared" si="234"/>
        <v>0</v>
      </c>
      <c r="M772" s="20">
        <f t="shared" si="234"/>
        <v>0</v>
      </c>
      <c r="N772" s="20">
        <f t="shared" si="234"/>
        <v>0</v>
      </c>
      <c r="O772" s="20">
        <f t="shared" si="234"/>
        <v>0</v>
      </c>
      <c r="P772" s="20">
        <v>0</v>
      </c>
      <c r="Q772" s="20">
        <f t="shared" si="234"/>
        <v>0</v>
      </c>
    </row>
    <row r="773" spans="1:17" s="28" customFormat="1" ht="17.25" customHeight="1" x14ac:dyDescent="0.2">
      <c r="A773" s="59"/>
      <c r="B773" s="71"/>
      <c r="C773" s="29" t="s">
        <v>48</v>
      </c>
      <c r="D773" s="60"/>
      <c r="E773" s="21">
        <f t="shared" si="208"/>
        <v>0</v>
      </c>
      <c r="F773" s="20">
        <v>0</v>
      </c>
      <c r="G773" s="20">
        <v>0</v>
      </c>
      <c r="H773" s="20">
        <v>0</v>
      </c>
      <c r="I773" s="20">
        <v>0</v>
      </c>
      <c r="J773" s="20">
        <v>0</v>
      </c>
      <c r="K773" s="20">
        <v>0</v>
      </c>
      <c r="L773" s="20">
        <v>0</v>
      </c>
      <c r="M773" s="20">
        <v>0</v>
      </c>
      <c r="N773" s="20">
        <v>0</v>
      </c>
      <c r="O773" s="20">
        <v>0</v>
      </c>
      <c r="P773" s="20">
        <v>0</v>
      </c>
      <c r="Q773" s="20">
        <v>0</v>
      </c>
    </row>
    <row r="774" spans="1:17" s="28" customFormat="1" ht="15" x14ac:dyDescent="0.2">
      <c r="A774" s="57" t="s">
        <v>600</v>
      </c>
      <c r="B774" s="31" t="s">
        <v>300</v>
      </c>
      <c r="C774" s="29" t="s">
        <v>44</v>
      </c>
      <c r="D774" s="60"/>
      <c r="E774" s="21">
        <f t="shared" si="208"/>
        <v>0</v>
      </c>
      <c r="F774" s="21">
        <f t="shared" ref="F774:Q774" si="235">SUM(F775:F778)</f>
        <v>0</v>
      </c>
      <c r="G774" s="21">
        <f t="shared" si="235"/>
        <v>0</v>
      </c>
      <c r="H774" s="21">
        <f t="shared" si="235"/>
        <v>0</v>
      </c>
      <c r="I774" s="21">
        <f t="shared" si="235"/>
        <v>0</v>
      </c>
      <c r="J774" s="21">
        <f t="shared" si="235"/>
        <v>0</v>
      </c>
      <c r="K774" s="21">
        <f t="shared" si="235"/>
        <v>0</v>
      </c>
      <c r="L774" s="21">
        <f t="shared" si="235"/>
        <v>0</v>
      </c>
      <c r="M774" s="21">
        <f t="shared" si="235"/>
        <v>0</v>
      </c>
      <c r="N774" s="21">
        <f t="shared" si="235"/>
        <v>0</v>
      </c>
      <c r="O774" s="21">
        <f t="shared" si="235"/>
        <v>0</v>
      </c>
      <c r="P774" s="21">
        <f t="shared" si="235"/>
        <v>0</v>
      </c>
      <c r="Q774" s="21">
        <f t="shared" si="235"/>
        <v>0</v>
      </c>
    </row>
    <row r="775" spans="1:17" s="28" customFormat="1" ht="15" customHeight="1" x14ac:dyDescent="0.2">
      <c r="A775" s="58"/>
      <c r="B775" s="76" t="s">
        <v>301</v>
      </c>
      <c r="C775" s="29" t="s">
        <v>45</v>
      </c>
      <c r="D775" s="60"/>
      <c r="E775" s="21">
        <f t="shared" si="208"/>
        <v>0</v>
      </c>
      <c r="F775" s="20">
        <v>0</v>
      </c>
      <c r="G775" s="20">
        <v>0</v>
      </c>
      <c r="H775" s="20">
        <v>0</v>
      </c>
      <c r="I775" s="20">
        <v>0</v>
      </c>
      <c r="J775" s="20">
        <v>0</v>
      </c>
      <c r="K775" s="20">
        <v>0</v>
      </c>
      <c r="L775" s="20">
        <v>0</v>
      </c>
      <c r="M775" s="20">
        <v>0</v>
      </c>
      <c r="N775" s="20">
        <v>0</v>
      </c>
      <c r="O775" s="20">
        <v>0</v>
      </c>
      <c r="P775" s="20">
        <v>0</v>
      </c>
      <c r="Q775" s="20">
        <v>0</v>
      </c>
    </row>
    <row r="776" spans="1:17" s="28" customFormat="1" ht="15" x14ac:dyDescent="0.2">
      <c r="A776" s="58"/>
      <c r="B776" s="70"/>
      <c r="C776" s="29" t="s">
        <v>46</v>
      </c>
      <c r="D776" s="60"/>
      <c r="E776" s="21">
        <f t="shared" si="208"/>
        <v>0</v>
      </c>
      <c r="F776" s="20">
        <v>0</v>
      </c>
      <c r="G776" s="20">
        <v>0</v>
      </c>
      <c r="H776" s="20">
        <v>0</v>
      </c>
      <c r="I776" s="20">
        <v>0</v>
      </c>
      <c r="J776" s="20">
        <v>0</v>
      </c>
      <c r="K776" s="20">
        <v>0</v>
      </c>
      <c r="L776" s="20">
        <v>0</v>
      </c>
      <c r="M776" s="20">
        <v>0</v>
      </c>
      <c r="N776" s="20">
        <v>0</v>
      </c>
      <c r="O776" s="20">
        <v>0</v>
      </c>
      <c r="P776" s="20">
        <v>0</v>
      </c>
      <c r="Q776" s="20">
        <v>0</v>
      </c>
    </row>
    <row r="777" spans="1:17" s="28" customFormat="1" ht="15" x14ac:dyDescent="0.2">
      <c r="A777" s="58"/>
      <c r="B777" s="70"/>
      <c r="C777" s="29" t="s">
        <v>47</v>
      </c>
      <c r="D777" s="60"/>
      <c r="E777" s="21">
        <f t="shared" si="208"/>
        <v>0</v>
      </c>
      <c r="F777" s="20">
        <f>F776*0.1</f>
        <v>0</v>
      </c>
      <c r="G777" s="20">
        <f>G776*0.1</f>
        <v>0</v>
      </c>
      <c r="H777" s="20">
        <f>H776*0.1</f>
        <v>0</v>
      </c>
      <c r="I777" s="20">
        <f t="shared" ref="I777:Q777" si="236">I776*0.1</f>
        <v>0</v>
      </c>
      <c r="J777" s="20">
        <f t="shared" si="236"/>
        <v>0</v>
      </c>
      <c r="K777" s="20">
        <f t="shared" si="236"/>
        <v>0</v>
      </c>
      <c r="L777" s="20">
        <f t="shared" si="236"/>
        <v>0</v>
      </c>
      <c r="M777" s="20">
        <f t="shared" si="236"/>
        <v>0</v>
      </c>
      <c r="N777" s="20">
        <f t="shared" si="236"/>
        <v>0</v>
      </c>
      <c r="O777" s="20">
        <f t="shared" si="236"/>
        <v>0</v>
      </c>
      <c r="P777" s="20">
        <f t="shared" si="236"/>
        <v>0</v>
      </c>
      <c r="Q777" s="20">
        <f t="shared" si="236"/>
        <v>0</v>
      </c>
    </row>
    <row r="778" spans="1:17" s="28" customFormat="1" ht="15" x14ac:dyDescent="0.2">
      <c r="A778" s="59"/>
      <c r="B778" s="71"/>
      <c r="C778" s="29" t="s">
        <v>48</v>
      </c>
      <c r="D778" s="60"/>
      <c r="E778" s="21">
        <f t="shared" si="208"/>
        <v>0</v>
      </c>
      <c r="F778" s="20">
        <v>0</v>
      </c>
      <c r="G778" s="20">
        <v>0</v>
      </c>
      <c r="H778" s="20">
        <v>0</v>
      </c>
      <c r="I778" s="20">
        <v>0</v>
      </c>
      <c r="J778" s="20">
        <v>0</v>
      </c>
      <c r="K778" s="20">
        <v>0</v>
      </c>
      <c r="L778" s="20">
        <v>0</v>
      </c>
      <c r="M778" s="20">
        <v>0</v>
      </c>
      <c r="N778" s="20">
        <v>0</v>
      </c>
      <c r="O778" s="20">
        <v>0</v>
      </c>
      <c r="P778" s="20">
        <v>0</v>
      </c>
      <c r="Q778" s="20">
        <v>0</v>
      </c>
    </row>
    <row r="779" spans="1:17" s="28" customFormat="1" ht="15" x14ac:dyDescent="0.2">
      <c r="A779" s="57" t="s">
        <v>601</v>
      </c>
      <c r="B779" s="31" t="s">
        <v>302</v>
      </c>
      <c r="C779" s="29" t="s">
        <v>44</v>
      </c>
      <c r="D779" s="60"/>
      <c r="E779" s="21">
        <f t="shared" si="208"/>
        <v>27014.25</v>
      </c>
      <c r="F779" s="21">
        <f t="shared" ref="F779:Q779" si="237">SUM(F780:F783)</f>
        <v>0</v>
      </c>
      <c r="G779" s="21">
        <f t="shared" si="237"/>
        <v>0</v>
      </c>
      <c r="H779" s="21">
        <f t="shared" si="237"/>
        <v>0</v>
      </c>
      <c r="I779" s="21">
        <f t="shared" si="237"/>
        <v>0</v>
      </c>
      <c r="J779" s="21">
        <f t="shared" si="237"/>
        <v>0</v>
      </c>
      <c r="K779" s="21">
        <f t="shared" si="237"/>
        <v>0</v>
      </c>
      <c r="L779" s="21">
        <f t="shared" si="237"/>
        <v>27014.25</v>
      </c>
      <c r="M779" s="21">
        <f t="shared" si="237"/>
        <v>0</v>
      </c>
      <c r="N779" s="21">
        <f t="shared" si="237"/>
        <v>0</v>
      </c>
      <c r="O779" s="21">
        <f t="shared" si="237"/>
        <v>0</v>
      </c>
      <c r="P779" s="21">
        <f t="shared" si="237"/>
        <v>0</v>
      </c>
      <c r="Q779" s="21">
        <f t="shared" si="237"/>
        <v>0</v>
      </c>
    </row>
    <row r="780" spans="1:17" s="28" customFormat="1" ht="15" x14ac:dyDescent="0.2">
      <c r="A780" s="58"/>
      <c r="B780" s="76" t="s">
        <v>303</v>
      </c>
      <c r="C780" s="29" t="s">
        <v>45</v>
      </c>
      <c r="D780" s="60"/>
      <c r="E780" s="21">
        <f t="shared" si="208"/>
        <v>0</v>
      </c>
      <c r="F780" s="20">
        <v>0</v>
      </c>
      <c r="G780" s="20">
        <v>0</v>
      </c>
      <c r="H780" s="20">
        <v>0</v>
      </c>
      <c r="I780" s="20">
        <v>0</v>
      </c>
      <c r="J780" s="20">
        <v>0</v>
      </c>
      <c r="K780" s="20">
        <v>0</v>
      </c>
      <c r="L780" s="20">
        <v>0</v>
      </c>
      <c r="M780" s="20">
        <v>0</v>
      </c>
      <c r="N780" s="20">
        <v>0</v>
      </c>
      <c r="O780" s="20">
        <v>0</v>
      </c>
      <c r="P780" s="20">
        <v>0</v>
      </c>
      <c r="Q780" s="20">
        <v>0</v>
      </c>
    </row>
    <row r="781" spans="1:17" s="28" customFormat="1" ht="15" x14ac:dyDescent="0.2">
      <c r="A781" s="58"/>
      <c r="B781" s="70"/>
      <c r="C781" s="29" t="s">
        <v>46</v>
      </c>
      <c r="D781" s="60"/>
      <c r="E781" s="21">
        <f t="shared" si="208"/>
        <v>27014.25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  <c r="K781" s="20">
        <v>0</v>
      </c>
      <c r="L781" s="20">
        <v>27014.25</v>
      </c>
      <c r="M781" s="20">
        <v>0</v>
      </c>
      <c r="N781" s="20">
        <v>0</v>
      </c>
      <c r="O781" s="20">
        <v>0</v>
      </c>
      <c r="P781" s="20">
        <v>0</v>
      </c>
      <c r="Q781" s="20">
        <v>0</v>
      </c>
    </row>
    <row r="782" spans="1:17" s="28" customFormat="1" ht="15" x14ac:dyDescent="0.2">
      <c r="A782" s="58"/>
      <c r="B782" s="70"/>
      <c r="C782" s="29" t="s">
        <v>47</v>
      </c>
      <c r="D782" s="60"/>
      <c r="E782" s="21">
        <f t="shared" si="208"/>
        <v>0</v>
      </c>
      <c r="F782" s="20">
        <f>F781*0.1</f>
        <v>0</v>
      </c>
      <c r="G782" s="20">
        <f>G781*0.1</f>
        <v>0</v>
      </c>
      <c r="H782" s="20">
        <f>H781*0.1</f>
        <v>0</v>
      </c>
      <c r="I782" s="20">
        <f t="shared" ref="I782:Q782" si="238">I781*0.1</f>
        <v>0</v>
      </c>
      <c r="J782" s="20">
        <f t="shared" si="238"/>
        <v>0</v>
      </c>
      <c r="K782" s="20">
        <f t="shared" si="238"/>
        <v>0</v>
      </c>
      <c r="L782" s="20">
        <v>0</v>
      </c>
      <c r="M782" s="20">
        <f t="shared" si="238"/>
        <v>0</v>
      </c>
      <c r="N782" s="20">
        <f t="shared" si="238"/>
        <v>0</v>
      </c>
      <c r="O782" s="20">
        <f t="shared" si="238"/>
        <v>0</v>
      </c>
      <c r="P782" s="20">
        <v>0</v>
      </c>
      <c r="Q782" s="20">
        <f t="shared" si="238"/>
        <v>0</v>
      </c>
    </row>
    <row r="783" spans="1:17" s="28" customFormat="1" ht="15" x14ac:dyDescent="0.2">
      <c r="A783" s="59"/>
      <c r="B783" s="71"/>
      <c r="C783" s="29" t="s">
        <v>48</v>
      </c>
      <c r="D783" s="60"/>
      <c r="E783" s="21">
        <f t="shared" si="208"/>
        <v>0</v>
      </c>
      <c r="F783" s="20">
        <v>0</v>
      </c>
      <c r="G783" s="20">
        <v>0</v>
      </c>
      <c r="H783" s="20">
        <v>0</v>
      </c>
      <c r="I783" s="20">
        <v>0</v>
      </c>
      <c r="J783" s="20">
        <v>0</v>
      </c>
      <c r="K783" s="20">
        <v>0</v>
      </c>
      <c r="L783" s="20">
        <v>0</v>
      </c>
      <c r="M783" s="20">
        <v>0</v>
      </c>
      <c r="N783" s="20">
        <v>0</v>
      </c>
      <c r="O783" s="20">
        <v>0</v>
      </c>
      <c r="P783" s="20">
        <v>0</v>
      </c>
      <c r="Q783" s="20">
        <v>0</v>
      </c>
    </row>
    <row r="784" spans="1:17" s="28" customFormat="1" ht="15" x14ac:dyDescent="0.2">
      <c r="A784" s="57" t="s">
        <v>602</v>
      </c>
      <c r="B784" s="31" t="s">
        <v>304</v>
      </c>
      <c r="C784" s="29" t="s">
        <v>44</v>
      </c>
      <c r="D784" s="60"/>
      <c r="E784" s="21">
        <f t="shared" si="208"/>
        <v>180000</v>
      </c>
      <c r="F784" s="21">
        <f t="shared" ref="F784:Q784" si="239">SUM(F785:F788)</f>
        <v>0</v>
      </c>
      <c r="G784" s="21">
        <f t="shared" si="239"/>
        <v>0</v>
      </c>
      <c r="H784" s="21">
        <f t="shared" si="239"/>
        <v>0</v>
      </c>
      <c r="I784" s="21">
        <f t="shared" si="239"/>
        <v>0</v>
      </c>
      <c r="J784" s="21">
        <f t="shared" si="239"/>
        <v>0</v>
      </c>
      <c r="K784" s="21">
        <f t="shared" si="239"/>
        <v>0</v>
      </c>
      <c r="L784" s="21">
        <f t="shared" si="239"/>
        <v>0</v>
      </c>
      <c r="M784" s="21">
        <f t="shared" si="239"/>
        <v>0</v>
      </c>
      <c r="N784" s="21">
        <f t="shared" si="239"/>
        <v>0</v>
      </c>
      <c r="O784" s="21">
        <f t="shared" si="239"/>
        <v>60000</v>
      </c>
      <c r="P784" s="21">
        <f t="shared" si="239"/>
        <v>60000</v>
      </c>
      <c r="Q784" s="21">
        <f t="shared" si="239"/>
        <v>60000</v>
      </c>
    </row>
    <row r="785" spans="1:17" s="28" customFormat="1" ht="18" customHeight="1" x14ac:dyDescent="0.2">
      <c r="A785" s="58"/>
      <c r="B785" s="76" t="s">
        <v>305</v>
      </c>
      <c r="C785" s="29" t="s">
        <v>45</v>
      </c>
      <c r="D785" s="60"/>
      <c r="E785" s="21">
        <f t="shared" si="208"/>
        <v>0</v>
      </c>
      <c r="F785" s="20">
        <v>0</v>
      </c>
      <c r="G785" s="20">
        <v>0</v>
      </c>
      <c r="H785" s="20">
        <v>0</v>
      </c>
      <c r="I785" s="20">
        <v>0</v>
      </c>
      <c r="J785" s="20">
        <v>0</v>
      </c>
      <c r="K785" s="20">
        <v>0</v>
      </c>
      <c r="L785" s="20">
        <v>0</v>
      </c>
      <c r="M785" s="20">
        <v>0</v>
      </c>
      <c r="N785" s="20">
        <v>0</v>
      </c>
      <c r="O785" s="20">
        <v>0</v>
      </c>
      <c r="P785" s="20">
        <v>0</v>
      </c>
      <c r="Q785" s="20">
        <v>0</v>
      </c>
    </row>
    <row r="786" spans="1:17" s="28" customFormat="1" ht="17.25" customHeight="1" x14ac:dyDescent="0.2">
      <c r="A786" s="58"/>
      <c r="B786" s="70"/>
      <c r="C786" s="29" t="s">
        <v>46</v>
      </c>
      <c r="D786" s="60"/>
      <c r="E786" s="21">
        <f t="shared" si="208"/>
        <v>180000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0</v>
      </c>
      <c r="L786" s="20">
        <v>0</v>
      </c>
      <c r="M786" s="20">
        <v>0</v>
      </c>
      <c r="N786" s="20">
        <v>0</v>
      </c>
      <c r="O786" s="20">
        <v>60000</v>
      </c>
      <c r="P786" s="20">
        <v>60000</v>
      </c>
      <c r="Q786" s="20">
        <v>60000</v>
      </c>
    </row>
    <row r="787" spans="1:17" s="28" customFormat="1" ht="17.25" customHeight="1" x14ac:dyDescent="0.2">
      <c r="A787" s="58"/>
      <c r="B787" s="70"/>
      <c r="C787" s="29" t="s">
        <v>47</v>
      </c>
      <c r="D787" s="60"/>
      <c r="E787" s="21">
        <f t="shared" si="208"/>
        <v>0</v>
      </c>
      <c r="F787" s="20">
        <f t="shared" ref="F787:K787" si="240">F786*0.1</f>
        <v>0</v>
      </c>
      <c r="G787" s="20">
        <f t="shared" si="240"/>
        <v>0</v>
      </c>
      <c r="H787" s="20">
        <f t="shared" si="240"/>
        <v>0</v>
      </c>
      <c r="I787" s="20">
        <f t="shared" si="240"/>
        <v>0</v>
      </c>
      <c r="J787" s="20">
        <f t="shared" si="240"/>
        <v>0</v>
      </c>
      <c r="K787" s="20">
        <f t="shared" si="240"/>
        <v>0</v>
      </c>
      <c r="L787" s="20">
        <v>0</v>
      </c>
      <c r="M787" s="20">
        <f>M786*0.1</f>
        <v>0</v>
      </c>
      <c r="N787" s="20">
        <f>N786*0.1</f>
        <v>0</v>
      </c>
      <c r="O787" s="20">
        <v>0</v>
      </c>
      <c r="P787" s="20">
        <v>0</v>
      </c>
      <c r="Q787" s="20">
        <v>0</v>
      </c>
    </row>
    <row r="788" spans="1:17" s="28" customFormat="1" ht="17.25" customHeight="1" x14ac:dyDescent="0.2">
      <c r="A788" s="59"/>
      <c r="B788" s="71"/>
      <c r="C788" s="29" t="s">
        <v>48</v>
      </c>
      <c r="D788" s="60"/>
      <c r="E788" s="21">
        <f t="shared" si="208"/>
        <v>0</v>
      </c>
      <c r="F788" s="20">
        <v>0</v>
      </c>
      <c r="G788" s="20">
        <v>0</v>
      </c>
      <c r="H788" s="20">
        <v>0</v>
      </c>
      <c r="I788" s="20">
        <v>0</v>
      </c>
      <c r="J788" s="20">
        <v>0</v>
      </c>
      <c r="K788" s="20">
        <v>0</v>
      </c>
      <c r="L788" s="20">
        <v>0</v>
      </c>
      <c r="M788" s="20">
        <v>0</v>
      </c>
      <c r="N788" s="20">
        <v>0</v>
      </c>
      <c r="O788" s="20">
        <v>0</v>
      </c>
      <c r="P788" s="20">
        <v>0</v>
      </c>
      <c r="Q788" s="20">
        <v>0</v>
      </c>
    </row>
    <row r="789" spans="1:17" s="28" customFormat="1" ht="15" x14ac:dyDescent="0.2">
      <c r="A789" s="57" t="s">
        <v>603</v>
      </c>
      <c r="B789" s="53" t="s">
        <v>419</v>
      </c>
      <c r="C789" s="29" t="s">
        <v>44</v>
      </c>
      <c r="D789" s="60" t="s">
        <v>290</v>
      </c>
      <c r="E789" s="21">
        <f t="shared" ref="E789:E798" si="241">SUM(F789:Q789)</f>
        <v>5047370.2262599999</v>
      </c>
      <c r="F789" s="21">
        <f>SUM(F790:F793)</f>
        <v>0</v>
      </c>
      <c r="G789" s="21">
        <f t="shared" ref="G789:Q789" si="242">SUM(G790:G793)</f>
        <v>0</v>
      </c>
      <c r="H789" s="21">
        <f t="shared" si="242"/>
        <v>0</v>
      </c>
      <c r="I789" s="21">
        <f t="shared" si="242"/>
        <v>0</v>
      </c>
      <c r="J789" s="21">
        <f t="shared" si="242"/>
        <v>0</v>
      </c>
      <c r="K789" s="21">
        <f t="shared" si="242"/>
        <v>0</v>
      </c>
      <c r="L789" s="21">
        <f t="shared" si="242"/>
        <v>0</v>
      </c>
      <c r="M789" s="21">
        <f t="shared" si="242"/>
        <v>0</v>
      </c>
      <c r="N789" s="21">
        <f t="shared" si="242"/>
        <v>2753778.0808100002</v>
      </c>
      <c r="O789" s="21">
        <f t="shared" si="242"/>
        <v>538050.10100999998</v>
      </c>
      <c r="P789" s="21">
        <f t="shared" si="242"/>
        <v>1755542.0444400001</v>
      </c>
      <c r="Q789" s="21">
        <f t="shared" si="242"/>
        <v>0</v>
      </c>
    </row>
    <row r="790" spans="1:17" s="28" customFormat="1" ht="15" x14ac:dyDescent="0.2">
      <c r="A790" s="58"/>
      <c r="B790" s="70" t="s">
        <v>420</v>
      </c>
      <c r="C790" s="29" t="s">
        <v>45</v>
      </c>
      <c r="D790" s="60"/>
      <c r="E790" s="21">
        <f t="shared" si="241"/>
        <v>5002228.2</v>
      </c>
      <c r="F790" s="20">
        <f>F795+F800</f>
        <v>0</v>
      </c>
      <c r="G790" s="20">
        <f t="shared" ref="G790:Q790" si="243">G795+G800</f>
        <v>0</v>
      </c>
      <c r="H790" s="20">
        <f t="shared" si="243"/>
        <v>0</v>
      </c>
      <c r="I790" s="20">
        <f t="shared" si="243"/>
        <v>0</v>
      </c>
      <c r="J790" s="20">
        <f t="shared" si="243"/>
        <v>0</v>
      </c>
      <c r="K790" s="20">
        <f t="shared" si="243"/>
        <v>0</v>
      </c>
      <c r="L790" s="20">
        <f t="shared" si="243"/>
        <v>0</v>
      </c>
      <c r="M790" s="20">
        <f t="shared" si="243"/>
        <v>0</v>
      </c>
      <c r="N790" s="20">
        <f t="shared" si="243"/>
        <v>2726240.3</v>
      </c>
      <c r="O790" s="20">
        <f t="shared" si="243"/>
        <v>532669.6</v>
      </c>
      <c r="P790" s="20">
        <f t="shared" si="243"/>
        <v>1743318.3</v>
      </c>
      <c r="Q790" s="20">
        <f t="shared" si="243"/>
        <v>0</v>
      </c>
    </row>
    <row r="791" spans="1:17" s="28" customFormat="1" ht="15" x14ac:dyDescent="0.2">
      <c r="A791" s="58"/>
      <c r="B791" s="70"/>
      <c r="C791" s="29" t="s">
        <v>46</v>
      </c>
      <c r="D791" s="60"/>
      <c r="E791" s="21">
        <f t="shared" si="241"/>
        <v>45142.026259999999</v>
      </c>
      <c r="F791" s="20">
        <f t="shared" ref="F791:Q793" si="244">F796+F801</f>
        <v>0</v>
      </c>
      <c r="G791" s="20">
        <f t="shared" si="244"/>
        <v>0</v>
      </c>
      <c r="H791" s="20">
        <f t="shared" si="244"/>
        <v>0</v>
      </c>
      <c r="I791" s="20">
        <f t="shared" si="244"/>
        <v>0</v>
      </c>
      <c r="J791" s="20">
        <f t="shared" si="244"/>
        <v>0</v>
      </c>
      <c r="K791" s="20">
        <f t="shared" si="244"/>
        <v>0</v>
      </c>
      <c r="L791" s="20">
        <f t="shared" si="244"/>
        <v>0</v>
      </c>
      <c r="M791" s="20">
        <f t="shared" si="244"/>
        <v>0</v>
      </c>
      <c r="N791" s="20">
        <f t="shared" si="244"/>
        <v>27537.78081</v>
      </c>
      <c r="O791" s="20">
        <f t="shared" si="244"/>
        <v>5380.50101</v>
      </c>
      <c r="P791" s="20">
        <f t="shared" si="244"/>
        <v>12223.74444</v>
      </c>
      <c r="Q791" s="20">
        <f t="shared" si="244"/>
        <v>0</v>
      </c>
    </row>
    <row r="792" spans="1:17" s="28" customFormat="1" ht="15" x14ac:dyDescent="0.2">
      <c r="A792" s="58"/>
      <c r="B792" s="70"/>
      <c r="C792" s="29" t="s">
        <v>47</v>
      </c>
      <c r="D792" s="60"/>
      <c r="E792" s="21">
        <f t="shared" si="241"/>
        <v>0</v>
      </c>
      <c r="F792" s="20">
        <f t="shared" si="244"/>
        <v>0</v>
      </c>
      <c r="G792" s="20">
        <f t="shared" si="244"/>
        <v>0</v>
      </c>
      <c r="H792" s="20">
        <f t="shared" si="244"/>
        <v>0</v>
      </c>
      <c r="I792" s="20">
        <f t="shared" si="244"/>
        <v>0</v>
      </c>
      <c r="J792" s="20">
        <f t="shared" si="244"/>
        <v>0</v>
      </c>
      <c r="K792" s="20">
        <f t="shared" si="244"/>
        <v>0</v>
      </c>
      <c r="L792" s="20">
        <f t="shared" si="244"/>
        <v>0</v>
      </c>
      <c r="M792" s="20">
        <f t="shared" si="244"/>
        <v>0</v>
      </c>
      <c r="N792" s="20">
        <f t="shared" si="244"/>
        <v>0</v>
      </c>
      <c r="O792" s="20">
        <f t="shared" si="244"/>
        <v>0</v>
      </c>
      <c r="P792" s="20">
        <f t="shared" si="244"/>
        <v>0</v>
      </c>
      <c r="Q792" s="20">
        <f t="shared" si="244"/>
        <v>0</v>
      </c>
    </row>
    <row r="793" spans="1:17" s="28" customFormat="1" ht="15" x14ac:dyDescent="0.2">
      <c r="A793" s="59"/>
      <c r="B793" s="71"/>
      <c r="C793" s="29" t="s">
        <v>48</v>
      </c>
      <c r="D793" s="60"/>
      <c r="E793" s="21">
        <f t="shared" si="241"/>
        <v>0</v>
      </c>
      <c r="F793" s="20">
        <f t="shared" si="244"/>
        <v>0</v>
      </c>
      <c r="G793" s="20">
        <f t="shared" si="244"/>
        <v>0</v>
      </c>
      <c r="H793" s="20">
        <f t="shared" si="244"/>
        <v>0</v>
      </c>
      <c r="I793" s="20">
        <f t="shared" si="244"/>
        <v>0</v>
      </c>
      <c r="J793" s="20">
        <f t="shared" si="244"/>
        <v>0</v>
      </c>
      <c r="K793" s="20">
        <f t="shared" si="244"/>
        <v>0</v>
      </c>
      <c r="L793" s="20">
        <f t="shared" si="244"/>
        <v>0</v>
      </c>
      <c r="M793" s="20">
        <f t="shared" si="244"/>
        <v>0</v>
      </c>
      <c r="N793" s="20">
        <f t="shared" si="244"/>
        <v>0</v>
      </c>
      <c r="O793" s="20">
        <f t="shared" si="244"/>
        <v>0</v>
      </c>
      <c r="P793" s="20">
        <f t="shared" si="244"/>
        <v>0</v>
      </c>
      <c r="Q793" s="20">
        <f t="shared" si="244"/>
        <v>0</v>
      </c>
    </row>
    <row r="794" spans="1:17" s="28" customFormat="1" ht="15" x14ac:dyDescent="0.2">
      <c r="A794" s="57" t="s">
        <v>604</v>
      </c>
      <c r="B794" s="31" t="s">
        <v>421</v>
      </c>
      <c r="C794" s="29" t="s">
        <v>44</v>
      </c>
      <c r="D794" s="60"/>
      <c r="E794" s="21">
        <f t="shared" si="241"/>
        <v>4514202.6262600003</v>
      </c>
      <c r="F794" s="21">
        <f>SUM(F795:F798)</f>
        <v>0</v>
      </c>
      <c r="G794" s="21">
        <f>SUM(G795:G798)</f>
        <v>0</v>
      </c>
      <c r="H794" s="21">
        <f t="shared" ref="H794:Q794" si="245">SUM(H795:H798)</f>
        <v>0</v>
      </c>
      <c r="I794" s="21">
        <f t="shared" si="245"/>
        <v>0</v>
      </c>
      <c r="J794" s="21">
        <f t="shared" si="245"/>
        <v>0</v>
      </c>
      <c r="K794" s="21">
        <f t="shared" si="245"/>
        <v>0</v>
      </c>
      <c r="L794" s="21">
        <f t="shared" si="245"/>
        <v>0</v>
      </c>
      <c r="M794" s="21">
        <f t="shared" si="245"/>
        <v>0</v>
      </c>
      <c r="N794" s="21">
        <f t="shared" si="245"/>
        <v>2753778.0808100002</v>
      </c>
      <c r="O794" s="21">
        <f t="shared" si="245"/>
        <v>538050.10100999998</v>
      </c>
      <c r="P794" s="21">
        <f t="shared" si="245"/>
        <v>1222374.44444</v>
      </c>
      <c r="Q794" s="21">
        <f t="shared" si="245"/>
        <v>0</v>
      </c>
    </row>
    <row r="795" spans="1:17" s="28" customFormat="1" ht="15.75" customHeight="1" x14ac:dyDescent="0.2">
      <c r="A795" s="58"/>
      <c r="B795" s="61" t="s">
        <v>418</v>
      </c>
      <c r="C795" s="29" t="s">
        <v>45</v>
      </c>
      <c r="D795" s="60"/>
      <c r="E795" s="21">
        <f t="shared" si="241"/>
        <v>4469060.5999999996</v>
      </c>
      <c r="F795" s="20">
        <v>0</v>
      </c>
      <c r="G795" s="20">
        <v>0</v>
      </c>
      <c r="H795" s="20">
        <v>0</v>
      </c>
      <c r="I795" s="20">
        <v>0</v>
      </c>
      <c r="J795" s="20">
        <v>0</v>
      </c>
      <c r="K795" s="20">
        <v>0</v>
      </c>
      <c r="L795" s="20">
        <v>0</v>
      </c>
      <c r="M795" s="20">
        <v>0</v>
      </c>
      <c r="N795" s="20">
        <v>2726240.3</v>
      </c>
      <c r="O795" s="20">
        <v>532669.6</v>
      </c>
      <c r="P795" s="20">
        <v>1210150.7</v>
      </c>
      <c r="Q795" s="20">
        <v>0</v>
      </c>
    </row>
    <row r="796" spans="1:17" s="28" customFormat="1" ht="15.75" customHeight="1" x14ac:dyDescent="0.2">
      <c r="A796" s="58"/>
      <c r="B796" s="61"/>
      <c r="C796" s="29" t="s">
        <v>46</v>
      </c>
      <c r="D796" s="60"/>
      <c r="E796" s="21">
        <f t="shared" si="241"/>
        <v>45142.026259999999</v>
      </c>
      <c r="F796" s="20">
        <v>0</v>
      </c>
      <c r="G796" s="20">
        <v>0</v>
      </c>
      <c r="H796" s="20">
        <v>0</v>
      </c>
      <c r="I796" s="20">
        <v>0</v>
      </c>
      <c r="J796" s="20">
        <v>0</v>
      </c>
      <c r="K796" s="20">
        <v>0</v>
      </c>
      <c r="L796" s="20">
        <v>0</v>
      </c>
      <c r="M796" s="20">
        <v>0</v>
      </c>
      <c r="N796" s="20">
        <v>27537.78081</v>
      </c>
      <c r="O796" s="20">
        <v>5380.50101</v>
      </c>
      <c r="P796" s="20">
        <v>12223.74444</v>
      </c>
      <c r="Q796" s="20">
        <v>0</v>
      </c>
    </row>
    <row r="797" spans="1:17" s="28" customFormat="1" ht="15.75" customHeight="1" x14ac:dyDescent="0.2">
      <c r="A797" s="58"/>
      <c r="B797" s="61"/>
      <c r="C797" s="29" t="s">
        <v>47</v>
      </c>
      <c r="D797" s="60"/>
      <c r="E797" s="21">
        <f t="shared" si="241"/>
        <v>0</v>
      </c>
      <c r="F797" s="20">
        <v>0</v>
      </c>
      <c r="G797" s="20">
        <v>0</v>
      </c>
      <c r="H797" s="20">
        <v>0</v>
      </c>
      <c r="I797" s="20">
        <v>0</v>
      </c>
      <c r="J797" s="20">
        <v>0</v>
      </c>
      <c r="K797" s="20">
        <v>0</v>
      </c>
      <c r="L797" s="20">
        <v>0</v>
      </c>
      <c r="M797" s="20">
        <v>0</v>
      </c>
      <c r="N797" s="20">
        <v>0</v>
      </c>
      <c r="O797" s="20">
        <v>0</v>
      </c>
      <c r="P797" s="20">
        <v>0</v>
      </c>
      <c r="Q797" s="20">
        <v>0</v>
      </c>
    </row>
    <row r="798" spans="1:17" s="28" customFormat="1" ht="17.25" customHeight="1" x14ac:dyDescent="0.2">
      <c r="A798" s="59"/>
      <c r="B798" s="62"/>
      <c r="C798" s="29" t="s">
        <v>48</v>
      </c>
      <c r="D798" s="60"/>
      <c r="E798" s="21">
        <f t="shared" si="241"/>
        <v>0</v>
      </c>
      <c r="F798" s="20">
        <v>0</v>
      </c>
      <c r="G798" s="20">
        <v>0</v>
      </c>
      <c r="H798" s="20">
        <v>0</v>
      </c>
      <c r="I798" s="20">
        <v>0</v>
      </c>
      <c r="J798" s="20">
        <v>0</v>
      </c>
      <c r="K798" s="20">
        <v>0</v>
      </c>
      <c r="L798" s="20">
        <v>0</v>
      </c>
      <c r="M798" s="20">
        <v>0</v>
      </c>
      <c r="N798" s="20">
        <v>0</v>
      </c>
      <c r="O798" s="20">
        <v>0</v>
      </c>
      <c r="P798" s="20">
        <v>0</v>
      </c>
      <c r="Q798" s="20">
        <v>0</v>
      </c>
    </row>
    <row r="799" spans="1:17" s="28" customFormat="1" ht="15" x14ac:dyDescent="0.2">
      <c r="A799" s="57" t="s">
        <v>605</v>
      </c>
      <c r="B799" s="31" t="s">
        <v>434</v>
      </c>
      <c r="C799" s="29" t="s">
        <v>44</v>
      </c>
      <c r="D799" s="60"/>
      <c r="E799" s="21">
        <f t="shared" ref="E799:E803" si="246">SUM(F799:Q799)</f>
        <v>533167.6</v>
      </c>
      <c r="F799" s="21">
        <f>SUM(F800:F803)</f>
        <v>0</v>
      </c>
      <c r="G799" s="21">
        <f>SUM(G800:G803)</f>
        <v>0</v>
      </c>
      <c r="H799" s="21">
        <f t="shared" ref="H799:Q799" si="247">SUM(H800:H803)</f>
        <v>0</v>
      </c>
      <c r="I799" s="21">
        <f t="shared" si="247"/>
        <v>0</v>
      </c>
      <c r="J799" s="21">
        <f t="shared" si="247"/>
        <v>0</v>
      </c>
      <c r="K799" s="21">
        <f t="shared" si="247"/>
        <v>0</v>
      </c>
      <c r="L799" s="21">
        <f t="shared" si="247"/>
        <v>0</v>
      </c>
      <c r="M799" s="21">
        <f t="shared" si="247"/>
        <v>0</v>
      </c>
      <c r="N799" s="21">
        <f t="shared" si="247"/>
        <v>0</v>
      </c>
      <c r="O799" s="21">
        <f t="shared" si="247"/>
        <v>0</v>
      </c>
      <c r="P799" s="21">
        <f t="shared" si="247"/>
        <v>533167.6</v>
      </c>
      <c r="Q799" s="21">
        <f t="shared" si="247"/>
        <v>0</v>
      </c>
    </row>
    <row r="800" spans="1:17" s="28" customFormat="1" ht="17.25" customHeight="1" x14ac:dyDescent="0.2">
      <c r="A800" s="58"/>
      <c r="B800" s="61" t="s">
        <v>435</v>
      </c>
      <c r="C800" s="29" t="s">
        <v>45</v>
      </c>
      <c r="D800" s="60"/>
      <c r="E800" s="21">
        <f t="shared" si="246"/>
        <v>533167.6</v>
      </c>
      <c r="F800" s="20">
        <v>0</v>
      </c>
      <c r="G800" s="20">
        <v>0</v>
      </c>
      <c r="H800" s="20">
        <v>0</v>
      </c>
      <c r="I800" s="20">
        <v>0</v>
      </c>
      <c r="J800" s="20">
        <v>0</v>
      </c>
      <c r="K800" s="20">
        <v>0</v>
      </c>
      <c r="L800" s="20">
        <v>0</v>
      </c>
      <c r="M800" s="20">
        <v>0</v>
      </c>
      <c r="N800" s="20">
        <v>0</v>
      </c>
      <c r="O800" s="20">
        <v>0</v>
      </c>
      <c r="P800" s="20">
        <v>533167.6</v>
      </c>
      <c r="Q800" s="20">
        <v>0</v>
      </c>
    </row>
    <row r="801" spans="1:17" s="28" customFormat="1" ht="18" customHeight="1" x14ac:dyDescent="0.2">
      <c r="A801" s="58"/>
      <c r="B801" s="61"/>
      <c r="C801" s="29" t="s">
        <v>46</v>
      </c>
      <c r="D801" s="60"/>
      <c r="E801" s="21">
        <f t="shared" si="246"/>
        <v>0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0</v>
      </c>
      <c r="L801" s="20">
        <v>0</v>
      </c>
      <c r="M801" s="20">
        <v>0</v>
      </c>
      <c r="N801" s="20">
        <v>0</v>
      </c>
      <c r="O801" s="20">
        <v>0</v>
      </c>
      <c r="P801" s="20">
        <v>0</v>
      </c>
      <c r="Q801" s="20">
        <v>0</v>
      </c>
    </row>
    <row r="802" spans="1:17" s="28" customFormat="1" ht="17.25" customHeight="1" x14ac:dyDescent="0.2">
      <c r="A802" s="58"/>
      <c r="B802" s="61"/>
      <c r="C802" s="29" t="s">
        <v>47</v>
      </c>
      <c r="D802" s="60"/>
      <c r="E802" s="21">
        <f t="shared" si="246"/>
        <v>0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0</v>
      </c>
      <c r="L802" s="20">
        <v>0</v>
      </c>
      <c r="M802" s="20">
        <v>0</v>
      </c>
      <c r="N802" s="20">
        <v>0</v>
      </c>
      <c r="O802" s="20">
        <v>0</v>
      </c>
      <c r="P802" s="20">
        <v>0</v>
      </c>
      <c r="Q802" s="20">
        <v>0</v>
      </c>
    </row>
    <row r="803" spans="1:17" s="28" customFormat="1" ht="17.25" customHeight="1" x14ac:dyDescent="0.2">
      <c r="A803" s="59"/>
      <c r="B803" s="62"/>
      <c r="C803" s="29" t="s">
        <v>48</v>
      </c>
      <c r="D803" s="60"/>
      <c r="E803" s="21">
        <f t="shared" si="246"/>
        <v>0</v>
      </c>
      <c r="F803" s="20">
        <v>0</v>
      </c>
      <c r="G803" s="20">
        <v>0</v>
      </c>
      <c r="H803" s="20">
        <v>0</v>
      </c>
      <c r="I803" s="20">
        <v>0</v>
      </c>
      <c r="J803" s="20">
        <v>0</v>
      </c>
      <c r="K803" s="20">
        <v>0</v>
      </c>
      <c r="L803" s="20">
        <v>0</v>
      </c>
      <c r="M803" s="20">
        <v>0</v>
      </c>
      <c r="N803" s="20">
        <v>0</v>
      </c>
      <c r="O803" s="20">
        <v>0</v>
      </c>
      <c r="P803" s="20">
        <v>0</v>
      </c>
      <c r="Q803" s="20">
        <v>0</v>
      </c>
    </row>
    <row r="804" spans="1:17" s="28" customFormat="1" ht="15" x14ac:dyDescent="0.2">
      <c r="A804" s="57" t="s">
        <v>606</v>
      </c>
      <c r="B804" s="31" t="s">
        <v>306</v>
      </c>
      <c r="C804" s="29" t="s">
        <v>44</v>
      </c>
      <c r="D804" s="60" t="s">
        <v>290</v>
      </c>
      <c r="E804" s="21">
        <f t="shared" si="208"/>
        <v>90090.041649999999</v>
      </c>
      <c r="F804" s="21">
        <f>SUM(F805:F808)</f>
        <v>0</v>
      </c>
      <c r="G804" s="21">
        <f t="shared" ref="G804:Q804" si="248">SUM(G805:G808)</f>
        <v>0</v>
      </c>
      <c r="H804" s="21">
        <f t="shared" si="248"/>
        <v>0</v>
      </c>
      <c r="I804" s="21">
        <f t="shared" si="248"/>
        <v>0</v>
      </c>
      <c r="J804" s="21">
        <f t="shared" si="248"/>
        <v>0</v>
      </c>
      <c r="K804" s="21">
        <f t="shared" si="248"/>
        <v>0</v>
      </c>
      <c r="L804" s="21">
        <f t="shared" si="248"/>
        <v>0</v>
      </c>
      <c r="M804" s="21">
        <f t="shared" si="248"/>
        <v>18067.541649999999</v>
      </c>
      <c r="N804" s="21">
        <f t="shared" si="248"/>
        <v>11460</v>
      </c>
      <c r="O804" s="21">
        <f t="shared" si="248"/>
        <v>20187.5</v>
      </c>
      <c r="P804" s="21">
        <f t="shared" si="248"/>
        <v>20187.5</v>
      </c>
      <c r="Q804" s="21">
        <f t="shared" si="248"/>
        <v>20187.5</v>
      </c>
    </row>
    <row r="805" spans="1:17" s="28" customFormat="1" ht="15" x14ac:dyDescent="0.2">
      <c r="A805" s="58"/>
      <c r="B805" s="70" t="s">
        <v>307</v>
      </c>
      <c r="C805" s="29" t="s">
        <v>45</v>
      </c>
      <c r="D805" s="60"/>
      <c r="E805" s="21">
        <f t="shared" si="208"/>
        <v>0</v>
      </c>
      <c r="F805" s="20">
        <f>F810+F815</f>
        <v>0</v>
      </c>
      <c r="G805" s="20">
        <f t="shared" ref="G805:Q805" si="249">G810+G815</f>
        <v>0</v>
      </c>
      <c r="H805" s="20">
        <f t="shared" si="249"/>
        <v>0</v>
      </c>
      <c r="I805" s="20">
        <f t="shared" si="249"/>
        <v>0</v>
      </c>
      <c r="J805" s="20">
        <f t="shared" si="249"/>
        <v>0</v>
      </c>
      <c r="K805" s="20">
        <f t="shared" si="249"/>
        <v>0</v>
      </c>
      <c r="L805" s="20">
        <f t="shared" si="249"/>
        <v>0</v>
      </c>
      <c r="M805" s="20">
        <f t="shared" si="249"/>
        <v>0</v>
      </c>
      <c r="N805" s="20">
        <f t="shared" si="249"/>
        <v>0</v>
      </c>
      <c r="O805" s="20">
        <f t="shared" si="249"/>
        <v>0</v>
      </c>
      <c r="P805" s="20">
        <f t="shared" si="249"/>
        <v>0</v>
      </c>
      <c r="Q805" s="20">
        <f t="shared" si="249"/>
        <v>0</v>
      </c>
    </row>
    <row r="806" spans="1:17" s="28" customFormat="1" ht="15" x14ac:dyDescent="0.2">
      <c r="A806" s="58"/>
      <c r="B806" s="70"/>
      <c r="C806" s="29" t="s">
        <v>46</v>
      </c>
      <c r="D806" s="60"/>
      <c r="E806" s="21">
        <f t="shared" si="208"/>
        <v>90090.041649999999</v>
      </c>
      <c r="F806" s="20">
        <f t="shared" ref="F806:Q808" si="250">F811+F816</f>
        <v>0</v>
      </c>
      <c r="G806" s="20">
        <f t="shared" si="250"/>
        <v>0</v>
      </c>
      <c r="H806" s="20">
        <f t="shared" si="250"/>
        <v>0</v>
      </c>
      <c r="I806" s="20">
        <f t="shared" si="250"/>
        <v>0</v>
      </c>
      <c r="J806" s="20">
        <f t="shared" si="250"/>
        <v>0</v>
      </c>
      <c r="K806" s="20">
        <f t="shared" si="250"/>
        <v>0</v>
      </c>
      <c r="L806" s="20">
        <f t="shared" si="250"/>
        <v>0</v>
      </c>
      <c r="M806" s="20">
        <f t="shared" si="250"/>
        <v>18067.541649999999</v>
      </c>
      <c r="N806" s="20">
        <f t="shared" si="250"/>
        <v>11460</v>
      </c>
      <c r="O806" s="20">
        <f t="shared" si="250"/>
        <v>20187.5</v>
      </c>
      <c r="P806" s="20">
        <f t="shared" si="250"/>
        <v>20187.5</v>
      </c>
      <c r="Q806" s="20">
        <f t="shared" si="250"/>
        <v>20187.5</v>
      </c>
    </row>
    <row r="807" spans="1:17" s="28" customFormat="1" ht="15" x14ac:dyDescent="0.2">
      <c r="A807" s="58"/>
      <c r="B807" s="70"/>
      <c r="C807" s="29" t="s">
        <v>47</v>
      </c>
      <c r="D807" s="60"/>
      <c r="E807" s="21">
        <f t="shared" si="208"/>
        <v>0</v>
      </c>
      <c r="F807" s="20">
        <f t="shared" si="250"/>
        <v>0</v>
      </c>
      <c r="G807" s="20">
        <f t="shared" si="250"/>
        <v>0</v>
      </c>
      <c r="H807" s="20">
        <f t="shared" si="250"/>
        <v>0</v>
      </c>
      <c r="I807" s="20">
        <f t="shared" si="250"/>
        <v>0</v>
      </c>
      <c r="J807" s="20">
        <f t="shared" si="250"/>
        <v>0</v>
      </c>
      <c r="K807" s="20">
        <f t="shared" si="250"/>
        <v>0</v>
      </c>
      <c r="L807" s="20">
        <f t="shared" si="250"/>
        <v>0</v>
      </c>
      <c r="M807" s="20">
        <f t="shared" si="250"/>
        <v>0</v>
      </c>
      <c r="N807" s="20">
        <f t="shared" si="250"/>
        <v>0</v>
      </c>
      <c r="O807" s="20">
        <f t="shared" si="250"/>
        <v>0</v>
      </c>
      <c r="P807" s="20">
        <f t="shared" si="250"/>
        <v>0</v>
      </c>
      <c r="Q807" s="20">
        <f t="shared" si="250"/>
        <v>0</v>
      </c>
    </row>
    <row r="808" spans="1:17" s="28" customFormat="1" ht="15" x14ac:dyDescent="0.2">
      <c r="A808" s="59"/>
      <c r="B808" s="71"/>
      <c r="C808" s="29" t="s">
        <v>48</v>
      </c>
      <c r="D808" s="60"/>
      <c r="E808" s="21">
        <f t="shared" ref="E808:E823" si="251">SUM(F808:Q808)</f>
        <v>0</v>
      </c>
      <c r="F808" s="20">
        <f t="shared" si="250"/>
        <v>0</v>
      </c>
      <c r="G808" s="20">
        <f t="shared" si="250"/>
        <v>0</v>
      </c>
      <c r="H808" s="20">
        <f t="shared" si="250"/>
        <v>0</v>
      </c>
      <c r="I808" s="20">
        <f t="shared" si="250"/>
        <v>0</v>
      </c>
      <c r="J808" s="20">
        <f t="shared" si="250"/>
        <v>0</v>
      </c>
      <c r="K808" s="20">
        <f t="shared" si="250"/>
        <v>0</v>
      </c>
      <c r="L808" s="20">
        <f t="shared" si="250"/>
        <v>0</v>
      </c>
      <c r="M808" s="20">
        <f t="shared" si="250"/>
        <v>0</v>
      </c>
      <c r="N808" s="20">
        <f t="shared" si="250"/>
        <v>0</v>
      </c>
      <c r="O808" s="20">
        <f t="shared" si="250"/>
        <v>0</v>
      </c>
      <c r="P808" s="20">
        <f t="shared" si="250"/>
        <v>0</v>
      </c>
      <c r="Q808" s="20">
        <f t="shared" si="250"/>
        <v>0</v>
      </c>
    </row>
    <row r="809" spans="1:17" s="28" customFormat="1" ht="15" customHeight="1" x14ac:dyDescent="0.2">
      <c r="A809" s="57" t="s">
        <v>607</v>
      </c>
      <c r="B809" s="31" t="s">
        <v>308</v>
      </c>
      <c r="C809" s="29" t="s">
        <v>44</v>
      </c>
      <c r="D809" s="60"/>
      <c r="E809" s="21">
        <f t="shared" si="251"/>
        <v>90090.041649999999</v>
      </c>
      <c r="F809" s="21">
        <f t="shared" ref="F809:Q809" si="252">SUM(F810:F813)</f>
        <v>0</v>
      </c>
      <c r="G809" s="21">
        <f t="shared" si="252"/>
        <v>0</v>
      </c>
      <c r="H809" s="21">
        <f t="shared" si="252"/>
        <v>0</v>
      </c>
      <c r="I809" s="21">
        <f t="shared" si="252"/>
        <v>0</v>
      </c>
      <c r="J809" s="21">
        <f t="shared" si="252"/>
        <v>0</v>
      </c>
      <c r="K809" s="21">
        <f t="shared" si="252"/>
        <v>0</v>
      </c>
      <c r="L809" s="21">
        <f t="shared" si="252"/>
        <v>0</v>
      </c>
      <c r="M809" s="21">
        <f t="shared" si="252"/>
        <v>18067.541649999999</v>
      </c>
      <c r="N809" s="21">
        <f t="shared" si="252"/>
        <v>11460</v>
      </c>
      <c r="O809" s="21">
        <f t="shared" si="252"/>
        <v>20187.5</v>
      </c>
      <c r="P809" s="21">
        <f t="shared" si="252"/>
        <v>20187.5</v>
      </c>
      <c r="Q809" s="21">
        <f t="shared" si="252"/>
        <v>20187.5</v>
      </c>
    </row>
    <row r="810" spans="1:17" s="28" customFormat="1" ht="15" x14ac:dyDescent="0.2">
      <c r="A810" s="58"/>
      <c r="B810" s="76" t="s">
        <v>309</v>
      </c>
      <c r="C810" s="29" t="s">
        <v>45</v>
      </c>
      <c r="D810" s="60"/>
      <c r="E810" s="21">
        <f t="shared" si="251"/>
        <v>0</v>
      </c>
      <c r="F810" s="20">
        <v>0</v>
      </c>
      <c r="G810" s="20">
        <v>0</v>
      </c>
      <c r="H810" s="20">
        <v>0</v>
      </c>
      <c r="I810" s="20">
        <v>0</v>
      </c>
      <c r="J810" s="20">
        <v>0</v>
      </c>
      <c r="K810" s="20">
        <v>0</v>
      </c>
      <c r="L810" s="20">
        <v>0</v>
      </c>
      <c r="M810" s="20">
        <v>0</v>
      </c>
      <c r="N810" s="20">
        <v>0</v>
      </c>
      <c r="O810" s="20">
        <v>0</v>
      </c>
      <c r="P810" s="20">
        <v>0</v>
      </c>
      <c r="Q810" s="20">
        <v>0</v>
      </c>
    </row>
    <row r="811" spans="1:17" s="28" customFormat="1" ht="15" x14ac:dyDescent="0.2">
      <c r="A811" s="58"/>
      <c r="B811" s="70"/>
      <c r="C811" s="29" t="s">
        <v>46</v>
      </c>
      <c r="D811" s="60"/>
      <c r="E811" s="21">
        <f t="shared" si="251"/>
        <v>90090.041649999999</v>
      </c>
      <c r="F811" s="20">
        <v>0</v>
      </c>
      <c r="G811" s="20">
        <v>0</v>
      </c>
      <c r="H811" s="20">
        <v>0</v>
      </c>
      <c r="I811" s="20">
        <v>0</v>
      </c>
      <c r="J811" s="20">
        <v>0</v>
      </c>
      <c r="K811" s="20">
        <v>0</v>
      </c>
      <c r="L811" s="20">
        <v>0</v>
      </c>
      <c r="M811" s="20">
        <v>18067.541649999999</v>
      </c>
      <c r="N811" s="20">
        <v>11460</v>
      </c>
      <c r="O811" s="20">
        <v>20187.5</v>
      </c>
      <c r="P811" s="20">
        <v>20187.5</v>
      </c>
      <c r="Q811" s="20">
        <v>20187.5</v>
      </c>
    </row>
    <row r="812" spans="1:17" s="28" customFormat="1" ht="15" x14ac:dyDescent="0.2">
      <c r="A812" s="58"/>
      <c r="B812" s="70"/>
      <c r="C812" s="29" t="s">
        <v>47</v>
      </c>
      <c r="D812" s="60"/>
      <c r="E812" s="21">
        <f t="shared" si="251"/>
        <v>0</v>
      </c>
      <c r="F812" s="20">
        <f t="shared" ref="F812:K812" si="253">F811*0.1</f>
        <v>0</v>
      </c>
      <c r="G812" s="20">
        <f t="shared" si="253"/>
        <v>0</v>
      </c>
      <c r="H812" s="20">
        <f t="shared" si="253"/>
        <v>0</v>
      </c>
      <c r="I812" s="20">
        <f t="shared" si="253"/>
        <v>0</v>
      </c>
      <c r="J812" s="20">
        <f t="shared" si="253"/>
        <v>0</v>
      </c>
      <c r="K812" s="20">
        <f t="shared" si="253"/>
        <v>0</v>
      </c>
      <c r="L812" s="20">
        <v>0</v>
      </c>
      <c r="M812" s="20">
        <v>0</v>
      </c>
      <c r="N812" s="20">
        <v>0</v>
      </c>
      <c r="O812" s="20">
        <v>0</v>
      </c>
      <c r="P812" s="20">
        <v>0</v>
      </c>
      <c r="Q812" s="20">
        <v>0</v>
      </c>
    </row>
    <row r="813" spans="1:17" s="28" customFormat="1" ht="15" x14ac:dyDescent="0.2">
      <c r="A813" s="59"/>
      <c r="B813" s="71"/>
      <c r="C813" s="29" t="s">
        <v>48</v>
      </c>
      <c r="D813" s="60"/>
      <c r="E813" s="21">
        <f t="shared" si="251"/>
        <v>0</v>
      </c>
      <c r="F813" s="20">
        <v>0</v>
      </c>
      <c r="G813" s="20">
        <v>0</v>
      </c>
      <c r="H813" s="20">
        <v>0</v>
      </c>
      <c r="I813" s="20">
        <v>0</v>
      </c>
      <c r="J813" s="20">
        <v>0</v>
      </c>
      <c r="K813" s="20">
        <v>0</v>
      </c>
      <c r="L813" s="20">
        <v>0</v>
      </c>
      <c r="M813" s="20">
        <v>0</v>
      </c>
      <c r="N813" s="20">
        <v>0</v>
      </c>
      <c r="O813" s="20">
        <v>0</v>
      </c>
      <c r="P813" s="20">
        <v>0</v>
      </c>
      <c r="Q813" s="20">
        <v>0</v>
      </c>
    </row>
    <row r="814" spans="1:17" s="28" customFormat="1" ht="15" x14ac:dyDescent="0.2">
      <c r="A814" s="57" t="s">
        <v>608</v>
      </c>
      <c r="B814" s="31" t="s">
        <v>310</v>
      </c>
      <c r="C814" s="29" t="s">
        <v>44</v>
      </c>
      <c r="D814" s="60"/>
      <c r="E814" s="21">
        <f t="shared" si="251"/>
        <v>0</v>
      </c>
      <c r="F814" s="21">
        <f t="shared" ref="F814:Q814" si="254">SUM(F815:F818)</f>
        <v>0</v>
      </c>
      <c r="G814" s="21">
        <f t="shared" si="254"/>
        <v>0</v>
      </c>
      <c r="H814" s="21">
        <f t="shared" si="254"/>
        <v>0</v>
      </c>
      <c r="I814" s="21">
        <f t="shared" si="254"/>
        <v>0</v>
      </c>
      <c r="J814" s="21">
        <f t="shared" si="254"/>
        <v>0</v>
      </c>
      <c r="K814" s="21">
        <f t="shared" si="254"/>
        <v>0</v>
      </c>
      <c r="L814" s="21">
        <f t="shared" si="254"/>
        <v>0</v>
      </c>
      <c r="M814" s="21">
        <f t="shared" si="254"/>
        <v>0</v>
      </c>
      <c r="N814" s="21">
        <f t="shared" si="254"/>
        <v>0</v>
      </c>
      <c r="O814" s="21">
        <f t="shared" si="254"/>
        <v>0</v>
      </c>
      <c r="P814" s="21">
        <f t="shared" si="254"/>
        <v>0</v>
      </c>
      <c r="Q814" s="21">
        <f t="shared" si="254"/>
        <v>0</v>
      </c>
    </row>
    <row r="815" spans="1:17" s="28" customFormat="1" ht="15" x14ac:dyDescent="0.2">
      <c r="A815" s="58"/>
      <c r="B815" s="76" t="s">
        <v>311</v>
      </c>
      <c r="C815" s="29" t="s">
        <v>45</v>
      </c>
      <c r="D815" s="60"/>
      <c r="E815" s="21">
        <f t="shared" si="251"/>
        <v>0</v>
      </c>
      <c r="F815" s="20">
        <v>0</v>
      </c>
      <c r="G815" s="20">
        <v>0</v>
      </c>
      <c r="H815" s="20">
        <v>0</v>
      </c>
      <c r="I815" s="20">
        <v>0</v>
      </c>
      <c r="J815" s="20">
        <v>0</v>
      </c>
      <c r="K815" s="20">
        <v>0</v>
      </c>
      <c r="L815" s="20">
        <v>0</v>
      </c>
      <c r="M815" s="20">
        <v>0</v>
      </c>
      <c r="N815" s="20">
        <v>0</v>
      </c>
      <c r="O815" s="20">
        <v>0</v>
      </c>
      <c r="P815" s="20">
        <v>0</v>
      </c>
      <c r="Q815" s="20">
        <v>0</v>
      </c>
    </row>
    <row r="816" spans="1:17" s="28" customFormat="1" ht="15" x14ac:dyDescent="0.2">
      <c r="A816" s="58"/>
      <c r="B816" s="70"/>
      <c r="C816" s="29" t="s">
        <v>46</v>
      </c>
      <c r="D816" s="60"/>
      <c r="E816" s="21">
        <f t="shared" si="251"/>
        <v>0</v>
      </c>
      <c r="F816" s="20">
        <v>0</v>
      </c>
      <c r="G816" s="20">
        <v>0</v>
      </c>
      <c r="H816" s="20">
        <v>0</v>
      </c>
      <c r="I816" s="20">
        <v>0</v>
      </c>
      <c r="J816" s="20">
        <v>0</v>
      </c>
      <c r="K816" s="20">
        <v>0</v>
      </c>
      <c r="L816" s="20">
        <v>0</v>
      </c>
      <c r="M816" s="20">
        <v>0</v>
      </c>
      <c r="N816" s="20">
        <v>0</v>
      </c>
      <c r="O816" s="20">
        <v>0</v>
      </c>
      <c r="P816" s="20">
        <v>0</v>
      </c>
      <c r="Q816" s="20">
        <v>0</v>
      </c>
    </row>
    <row r="817" spans="1:17" s="28" customFormat="1" ht="15" x14ac:dyDescent="0.2">
      <c r="A817" s="58"/>
      <c r="B817" s="70"/>
      <c r="C817" s="29" t="s">
        <v>47</v>
      </c>
      <c r="D817" s="60"/>
      <c r="E817" s="21">
        <f t="shared" si="251"/>
        <v>0</v>
      </c>
      <c r="F817" s="20">
        <f>F816*0.1</f>
        <v>0</v>
      </c>
      <c r="G817" s="20">
        <f>G816*0.1</f>
        <v>0</v>
      </c>
      <c r="H817" s="20">
        <f>H816*0.1</f>
        <v>0</v>
      </c>
      <c r="I817" s="20">
        <f t="shared" ref="I817:N817" si="255">I816*0.1</f>
        <v>0</v>
      </c>
      <c r="J817" s="20">
        <f t="shared" si="255"/>
        <v>0</v>
      </c>
      <c r="K817" s="20">
        <f t="shared" si="255"/>
        <v>0</v>
      </c>
      <c r="L817" s="20">
        <v>0</v>
      </c>
      <c r="M817" s="20">
        <f t="shared" si="255"/>
        <v>0</v>
      </c>
      <c r="N817" s="20">
        <f t="shared" si="255"/>
        <v>0</v>
      </c>
      <c r="O817" s="20">
        <v>0</v>
      </c>
      <c r="P817" s="20">
        <v>0</v>
      </c>
      <c r="Q817" s="20">
        <v>0</v>
      </c>
    </row>
    <row r="818" spans="1:17" s="28" customFormat="1" ht="15" x14ac:dyDescent="0.2">
      <c r="A818" s="59"/>
      <c r="B818" s="71"/>
      <c r="C818" s="29" t="s">
        <v>48</v>
      </c>
      <c r="D818" s="60"/>
      <c r="E818" s="21">
        <f t="shared" si="251"/>
        <v>0</v>
      </c>
      <c r="F818" s="20">
        <v>0</v>
      </c>
      <c r="G818" s="20">
        <v>0</v>
      </c>
      <c r="H818" s="20">
        <v>0</v>
      </c>
      <c r="I818" s="20">
        <v>0</v>
      </c>
      <c r="J818" s="20">
        <v>0</v>
      </c>
      <c r="K818" s="20">
        <v>0</v>
      </c>
      <c r="L818" s="20">
        <v>0</v>
      </c>
      <c r="M818" s="20">
        <v>0</v>
      </c>
      <c r="N818" s="20">
        <v>0</v>
      </c>
      <c r="O818" s="20">
        <v>0</v>
      </c>
      <c r="P818" s="20">
        <v>0</v>
      </c>
      <c r="Q818" s="20">
        <v>0</v>
      </c>
    </row>
    <row r="819" spans="1:17" s="28" customFormat="1" ht="15" x14ac:dyDescent="0.2">
      <c r="A819" s="57" t="s">
        <v>609</v>
      </c>
      <c r="B819" s="31" t="s">
        <v>312</v>
      </c>
      <c r="C819" s="29" t="s">
        <v>44</v>
      </c>
      <c r="D819" s="60" t="s">
        <v>290</v>
      </c>
      <c r="E819" s="21">
        <f t="shared" si="251"/>
        <v>102325.30001000001</v>
      </c>
      <c r="F819" s="21">
        <f>SUM(F820:F823)</f>
        <v>0</v>
      </c>
      <c r="G819" s="21">
        <f t="shared" ref="G819:Q819" si="256">SUM(G820:G823)</f>
        <v>0</v>
      </c>
      <c r="H819" s="21">
        <f t="shared" si="256"/>
        <v>0</v>
      </c>
      <c r="I819" s="21">
        <f t="shared" si="256"/>
        <v>0</v>
      </c>
      <c r="J819" s="21">
        <f t="shared" si="256"/>
        <v>0</v>
      </c>
      <c r="K819" s="21">
        <f t="shared" si="256"/>
        <v>0</v>
      </c>
      <c r="L819" s="21">
        <f t="shared" si="256"/>
        <v>0</v>
      </c>
      <c r="M819" s="21">
        <f t="shared" si="256"/>
        <v>7486.4666699999998</v>
      </c>
      <c r="N819" s="21">
        <f t="shared" si="256"/>
        <v>13670.833339999999</v>
      </c>
      <c r="O819" s="21">
        <f t="shared" si="256"/>
        <v>27056</v>
      </c>
      <c r="P819" s="21">
        <f t="shared" si="256"/>
        <v>27056</v>
      </c>
      <c r="Q819" s="21">
        <f t="shared" si="256"/>
        <v>27056</v>
      </c>
    </row>
    <row r="820" spans="1:17" s="28" customFormat="1" ht="15" x14ac:dyDescent="0.2">
      <c r="A820" s="58"/>
      <c r="B820" s="70" t="s">
        <v>313</v>
      </c>
      <c r="C820" s="29" t="s">
        <v>45</v>
      </c>
      <c r="D820" s="60"/>
      <c r="E820" s="21">
        <f t="shared" si="251"/>
        <v>0</v>
      </c>
      <c r="F820" s="20">
        <v>0</v>
      </c>
      <c r="G820" s="20">
        <v>0</v>
      </c>
      <c r="H820" s="20">
        <v>0</v>
      </c>
      <c r="I820" s="20">
        <v>0</v>
      </c>
      <c r="J820" s="20">
        <v>0</v>
      </c>
      <c r="K820" s="20">
        <v>0</v>
      </c>
      <c r="L820" s="20">
        <v>0</v>
      </c>
      <c r="M820" s="20">
        <v>0</v>
      </c>
      <c r="N820" s="20">
        <v>0</v>
      </c>
      <c r="O820" s="20">
        <v>0</v>
      </c>
      <c r="P820" s="20">
        <v>0</v>
      </c>
      <c r="Q820" s="20">
        <v>0</v>
      </c>
    </row>
    <row r="821" spans="1:17" s="28" customFormat="1" ht="15" x14ac:dyDescent="0.2">
      <c r="A821" s="58"/>
      <c r="B821" s="70"/>
      <c r="C821" s="29" t="s">
        <v>46</v>
      </c>
      <c r="D821" s="60"/>
      <c r="E821" s="21">
        <f t="shared" si="251"/>
        <v>102325.30001000001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0</v>
      </c>
      <c r="L821" s="20">
        <v>0</v>
      </c>
      <c r="M821" s="20">
        <v>7486.4666699999998</v>
      </c>
      <c r="N821" s="20">
        <v>13670.833339999999</v>
      </c>
      <c r="O821" s="20">
        <v>27056</v>
      </c>
      <c r="P821" s="20">
        <v>27056</v>
      </c>
      <c r="Q821" s="20">
        <v>27056</v>
      </c>
    </row>
    <row r="822" spans="1:17" s="28" customFormat="1" ht="15" x14ac:dyDescent="0.2">
      <c r="A822" s="58"/>
      <c r="B822" s="70"/>
      <c r="C822" s="29" t="s">
        <v>47</v>
      </c>
      <c r="D822" s="60"/>
      <c r="E822" s="21">
        <f t="shared" si="251"/>
        <v>0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0</v>
      </c>
      <c r="L822" s="20">
        <v>0</v>
      </c>
      <c r="M822" s="20">
        <v>0</v>
      </c>
      <c r="N822" s="20">
        <v>0</v>
      </c>
      <c r="O822" s="20">
        <v>0</v>
      </c>
      <c r="P822" s="20">
        <v>0</v>
      </c>
      <c r="Q822" s="20">
        <v>0</v>
      </c>
    </row>
    <row r="823" spans="1:17" s="28" customFormat="1" ht="15" x14ac:dyDescent="0.2">
      <c r="A823" s="59"/>
      <c r="B823" s="71"/>
      <c r="C823" s="29" t="s">
        <v>48</v>
      </c>
      <c r="D823" s="60"/>
      <c r="E823" s="21">
        <f t="shared" si="251"/>
        <v>0</v>
      </c>
      <c r="F823" s="20">
        <v>0</v>
      </c>
      <c r="G823" s="20">
        <v>0</v>
      </c>
      <c r="H823" s="20">
        <v>0</v>
      </c>
      <c r="I823" s="20">
        <v>0</v>
      </c>
      <c r="J823" s="20">
        <v>0</v>
      </c>
      <c r="K823" s="20">
        <v>0</v>
      </c>
      <c r="L823" s="20">
        <v>0</v>
      </c>
      <c r="M823" s="20">
        <v>0</v>
      </c>
      <c r="N823" s="20">
        <v>0</v>
      </c>
      <c r="O823" s="20">
        <v>0</v>
      </c>
      <c r="P823" s="20">
        <v>0</v>
      </c>
      <c r="Q823" s="20">
        <v>0</v>
      </c>
    </row>
    <row r="824" spans="1:17" s="28" customFormat="1" ht="14.25" customHeight="1" x14ac:dyDescent="0.2">
      <c r="A824" s="57" t="s">
        <v>610</v>
      </c>
      <c r="B824" s="77" t="s">
        <v>34</v>
      </c>
      <c r="C824" s="29" t="s">
        <v>44</v>
      </c>
      <c r="D824" s="60" t="s">
        <v>290</v>
      </c>
      <c r="E824" s="21">
        <f t="shared" ref="E824:Q824" si="257">SUM(E825:E828)</f>
        <v>7181523.2544</v>
      </c>
      <c r="F824" s="21">
        <f t="shared" si="257"/>
        <v>14170.988499999999</v>
      </c>
      <c r="G824" s="21">
        <f t="shared" si="257"/>
        <v>15980.164280000001</v>
      </c>
      <c r="H824" s="21">
        <f t="shared" si="257"/>
        <v>24444.444439999999</v>
      </c>
      <c r="I824" s="21">
        <f t="shared" si="257"/>
        <v>74662.099879999994</v>
      </c>
      <c r="J824" s="21">
        <f t="shared" si="257"/>
        <v>265358.45432000002</v>
      </c>
      <c r="K824" s="21">
        <f t="shared" si="257"/>
        <v>367654.64227999997</v>
      </c>
      <c r="L824" s="21">
        <f t="shared" si="257"/>
        <v>750422.45339000004</v>
      </c>
      <c r="M824" s="21">
        <f t="shared" si="257"/>
        <v>928782.76625999995</v>
      </c>
      <c r="N824" s="21">
        <f t="shared" si="257"/>
        <v>1038582.3197399999</v>
      </c>
      <c r="O824" s="21">
        <f t="shared" si="257"/>
        <v>709854.58184999996</v>
      </c>
      <c r="P824" s="21">
        <f t="shared" si="257"/>
        <v>1271824.66973</v>
      </c>
      <c r="Q824" s="21">
        <f t="shared" si="257"/>
        <v>1719785.66973</v>
      </c>
    </row>
    <row r="825" spans="1:17" s="28" customFormat="1" ht="15" x14ac:dyDescent="0.2">
      <c r="A825" s="58"/>
      <c r="B825" s="78"/>
      <c r="C825" s="29" t="s">
        <v>45</v>
      </c>
      <c r="D825" s="60"/>
      <c r="E825" s="21">
        <f t="shared" ref="E825:E898" si="258">SUM(F825:Q825)</f>
        <v>604102</v>
      </c>
      <c r="F825" s="20">
        <f t="shared" ref="F825:Q825" si="259">F830+F885+F860+F855+F890+F905+F915+F920+F925</f>
        <v>0</v>
      </c>
      <c r="G825" s="20">
        <f t="shared" si="259"/>
        <v>0</v>
      </c>
      <c r="H825" s="20">
        <f t="shared" si="259"/>
        <v>0</v>
      </c>
      <c r="I825" s="20">
        <f t="shared" si="259"/>
        <v>0</v>
      </c>
      <c r="J825" s="20">
        <f t="shared" si="259"/>
        <v>0</v>
      </c>
      <c r="K825" s="20">
        <f t="shared" si="259"/>
        <v>0</v>
      </c>
      <c r="L825" s="20">
        <f t="shared" si="259"/>
        <v>0</v>
      </c>
      <c r="M825" s="20">
        <f t="shared" si="259"/>
        <v>0</v>
      </c>
      <c r="N825" s="20">
        <f t="shared" si="259"/>
        <v>0</v>
      </c>
      <c r="O825" s="20">
        <f t="shared" si="259"/>
        <v>0</v>
      </c>
      <c r="P825" s="20">
        <f t="shared" si="259"/>
        <v>201367</v>
      </c>
      <c r="Q825" s="20">
        <f t="shared" si="259"/>
        <v>402735</v>
      </c>
    </row>
    <row r="826" spans="1:17" s="28" customFormat="1" ht="15" x14ac:dyDescent="0.2">
      <c r="A826" s="58"/>
      <c r="B826" s="78"/>
      <c r="C826" s="29" t="s">
        <v>46</v>
      </c>
      <c r="D826" s="60"/>
      <c r="E826" s="21">
        <f t="shared" si="258"/>
        <v>6463834.9460899998</v>
      </c>
      <c r="F826" s="20">
        <f t="shared" ref="F826:Q826" si="260">F831+F886+F861+F856+F891+F906+F916+F921+F926</f>
        <v>11803.301949999999</v>
      </c>
      <c r="G826" s="20">
        <f t="shared" si="260"/>
        <v>11965.74655</v>
      </c>
      <c r="H826" s="20">
        <f t="shared" si="260"/>
        <v>22000</v>
      </c>
      <c r="I826" s="20">
        <f t="shared" si="260"/>
        <v>65295.889889999999</v>
      </c>
      <c r="J826" s="20">
        <f t="shared" si="260"/>
        <v>197960.76563000001</v>
      </c>
      <c r="K826" s="20">
        <f t="shared" si="260"/>
        <v>365592.51727999997</v>
      </c>
      <c r="L826" s="20">
        <f t="shared" si="260"/>
        <v>744190.34062000003</v>
      </c>
      <c r="M826" s="20">
        <f t="shared" si="260"/>
        <v>923913.07213999995</v>
      </c>
      <c r="N826" s="20">
        <f t="shared" si="260"/>
        <v>1036382.51954</v>
      </c>
      <c r="O826" s="20">
        <f t="shared" si="260"/>
        <v>705512.77049000002</v>
      </c>
      <c r="P826" s="20">
        <f t="shared" si="260"/>
        <v>1066312.5109999999</v>
      </c>
      <c r="Q826" s="20">
        <f t="shared" si="260"/>
        <v>1312905.5109999999</v>
      </c>
    </row>
    <row r="827" spans="1:17" s="28" customFormat="1" ht="15" x14ac:dyDescent="0.2">
      <c r="A827" s="58"/>
      <c r="B827" s="78"/>
      <c r="C827" s="29" t="s">
        <v>47</v>
      </c>
      <c r="D827" s="60"/>
      <c r="E827" s="21">
        <f t="shared" si="258"/>
        <v>113586.30830999999</v>
      </c>
      <c r="F827" s="20">
        <f t="shared" ref="F827:Q827" si="261">F832+F887+F862+F857+F892+F907+F917+F922+F927</f>
        <v>2367.6865499999999</v>
      </c>
      <c r="G827" s="20">
        <f t="shared" si="261"/>
        <v>4014.4177300000001</v>
      </c>
      <c r="H827" s="20">
        <f t="shared" si="261"/>
        <v>2444.4444400000002</v>
      </c>
      <c r="I827" s="20">
        <f t="shared" si="261"/>
        <v>9366.2099899999994</v>
      </c>
      <c r="J827" s="20">
        <f t="shared" si="261"/>
        <v>67397.688689999995</v>
      </c>
      <c r="K827" s="20">
        <f t="shared" si="261"/>
        <v>2062.125</v>
      </c>
      <c r="L827" s="20">
        <f t="shared" si="261"/>
        <v>6232.1127699999997</v>
      </c>
      <c r="M827" s="20">
        <f t="shared" si="261"/>
        <v>4869.6941200000001</v>
      </c>
      <c r="N827" s="20">
        <f t="shared" si="261"/>
        <v>2199.8002000000001</v>
      </c>
      <c r="O827" s="20">
        <f t="shared" si="261"/>
        <v>4341.8113599999997</v>
      </c>
      <c r="P827" s="20">
        <f t="shared" si="261"/>
        <v>4145.1587300000001</v>
      </c>
      <c r="Q827" s="20">
        <f t="shared" si="261"/>
        <v>4145.1587300000001</v>
      </c>
    </row>
    <row r="828" spans="1:17" s="28" customFormat="1" ht="15" x14ac:dyDescent="0.2">
      <c r="A828" s="59"/>
      <c r="B828" s="79"/>
      <c r="C828" s="29" t="s">
        <v>48</v>
      </c>
      <c r="D828" s="60"/>
      <c r="E828" s="21">
        <f t="shared" si="258"/>
        <v>0</v>
      </c>
      <c r="F828" s="20">
        <f t="shared" ref="F828:Q828" si="262">F833+F888+F863+F858+F893+F908+F918+F923+F928</f>
        <v>0</v>
      </c>
      <c r="G828" s="20">
        <f t="shared" si="262"/>
        <v>0</v>
      </c>
      <c r="H828" s="20">
        <f t="shared" si="262"/>
        <v>0</v>
      </c>
      <c r="I828" s="20">
        <f t="shared" si="262"/>
        <v>0</v>
      </c>
      <c r="J828" s="20">
        <f t="shared" si="262"/>
        <v>0</v>
      </c>
      <c r="K828" s="20">
        <f t="shared" si="262"/>
        <v>0</v>
      </c>
      <c r="L828" s="20">
        <f t="shared" si="262"/>
        <v>0</v>
      </c>
      <c r="M828" s="20">
        <f t="shared" si="262"/>
        <v>0</v>
      </c>
      <c r="N828" s="20">
        <f t="shared" si="262"/>
        <v>0</v>
      </c>
      <c r="O828" s="20">
        <f t="shared" si="262"/>
        <v>0</v>
      </c>
      <c r="P828" s="20">
        <f t="shared" si="262"/>
        <v>0</v>
      </c>
      <c r="Q828" s="20">
        <f t="shared" si="262"/>
        <v>0</v>
      </c>
    </row>
    <row r="829" spans="1:17" s="28" customFormat="1" ht="14.25" customHeight="1" x14ac:dyDescent="0.2">
      <c r="A829" s="57" t="s">
        <v>611</v>
      </c>
      <c r="B829" s="31" t="s">
        <v>314</v>
      </c>
      <c r="C829" s="29" t="s">
        <v>44</v>
      </c>
      <c r="D829" s="60"/>
      <c r="E829" s="21">
        <f t="shared" si="258"/>
        <v>4232459.2822500002</v>
      </c>
      <c r="F829" s="21">
        <f t="shared" ref="F829:Q829" si="263">SUM(F830:F833)</f>
        <v>0</v>
      </c>
      <c r="G829" s="21">
        <f t="shared" si="263"/>
        <v>1000</v>
      </c>
      <c r="H829" s="21">
        <f t="shared" si="263"/>
        <v>0</v>
      </c>
      <c r="I829" s="21">
        <f t="shared" si="263"/>
        <v>0</v>
      </c>
      <c r="J829" s="21">
        <f t="shared" si="263"/>
        <v>39348.523820000002</v>
      </c>
      <c r="K829" s="21">
        <f t="shared" si="263"/>
        <v>356780.89227999997</v>
      </c>
      <c r="L829" s="21">
        <f t="shared" si="263"/>
        <v>686047.72494999995</v>
      </c>
      <c r="M829" s="21">
        <f t="shared" si="263"/>
        <v>853329.52497000003</v>
      </c>
      <c r="N829" s="21">
        <f t="shared" si="263"/>
        <v>920664.02373999998</v>
      </c>
      <c r="O829" s="21">
        <f t="shared" si="263"/>
        <v>268896.37049</v>
      </c>
      <c r="P829" s="21">
        <f t="shared" si="263"/>
        <v>553196.11100000003</v>
      </c>
      <c r="Q829" s="21">
        <f t="shared" si="263"/>
        <v>553196.11100000003</v>
      </c>
    </row>
    <row r="830" spans="1:17" s="28" customFormat="1" ht="18" customHeight="1" x14ac:dyDescent="0.2">
      <c r="A830" s="58"/>
      <c r="B830" s="61" t="s">
        <v>315</v>
      </c>
      <c r="C830" s="29" t="s">
        <v>45</v>
      </c>
      <c r="D830" s="60"/>
      <c r="E830" s="21">
        <f t="shared" si="258"/>
        <v>0</v>
      </c>
      <c r="F830" s="20">
        <f>F835+F840+F845+F850</f>
        <v>0</v>
      </c>
      <c r="G830" s="20">
        <f t="shared" ref="G830:Q830" si="264">G835+G840+G845+G850</f>
        <v>0</v>
      </c>
      <c r="H830" s="20">
        <f t="shared" si="264"/>
        <v>0</v>
      </c>
      <c r="I830" s="20">
        <f t="shared" si="264"/>
        <v>0</v>
      </c>
      <c r="J830" s="20">
        <f t="shared" si="264"/>
        <v>0</v>
      </c>
      <c r="K830" s="20">
        <f t="shared" si="264"/>
        <v>0</v>
      </c>
      <c r="L830" s="20">
        <f t="shared" si="264"/>
        <v>0</v>
      </c>
      <c r="M830" s="20">
        <f t="shared" si="264"/>
        <v>0</v>
      </c>
      <c r="N830" s="20">
        <f t="shared" si="264"/>
        <v>0</v>
      </c>
      <c r="O830" s="20">
        <f t="shared" si="264"/>
        <v>0</v>
      </c>
      <c r="P830" s="20">
        <f t="shared" si="264"/>
        <v>0</v>
      </c>
      <c r="Q830" s="20">
        <f t="shared" si="264"/>
        <v>0</v>
      </c>
    </row>
    <row r="831" spans="1:17" s="28" customFormat="1" ht="18.95" customHeight="1" x14ac:dyDescent="0.2">
      <c r="A831" s="58"/>
      <c r="B831" s="61"/>
      <c r="C831" s="29" t="s">
        <v>46</v>
      </c>
      <c r="D831" s="60"/>
      <c r="E831" s="21">
        <f t="shared" si="258"/>
        <v>4232459.2822500002</v>
      </c>
      <c r="F831" s="20">
        <f t="shared" ref="F831:Q833" si="265">F836+F841+F846+F851</f>
        <v>0</v>
      </c>
      <c r="G831" s="20">
        <f t="shared" si="265"/>
        <v>1000</v>
      </c>
      <c r="H831" s="20">
        <f t="shared" si="265"/>
        <v>0</v>
      </c>
      <c r="I831" s="20">
        <f t="shared" si="265"/>
        <v>0</v>
      </c>
      <c r="J831" s="20">
        <f t="shared" si="265"/>
        <v>39348.523820000002</v>
      </c>
      <c r="K831" s="20">
        <f t="shared" si="265"/>
        <v>356780.89227999997</v>
      </c>
      <c r="L831" s="20">
        <f t="shared" si="265"/>
        <v>686047.72494999995</v>
      </c>
      <c r="M831" s="20">
        <f t="shared" si="265"/>
        <v>853329.52497000003</v>
      </c>
      <c r="N831" s="20">
        <f t="shared" si="265"/>
        <v>920664.02373999998</v>
      </c>
      <c r="O831" s="20">
        <f t="shared" si="265"/>
        <v>268896.37049</v>
      </c>
      <c r="P831" s="20">
        <f t="shared" si="265"/>
        <v>553196.11100000003</v>
      </c>
      <c r="Q831" s="20">
        <f t="shared" si="265"/>
        <v>553196.11100000003</v>
      </c>
    </row>
    <row r="832" spans="1:17" s="28" customFormat="1" ht="19.5" customHeight="1" x14ac:dyDescent="0.2">
      <c r="A832" s="58"/>
      <c r="B832" s="61"/>
      <c r="C832" s="29" t="s">
        <v>47</v>
      </c>
      <c r="D832" s="60"/>
      <c r="E832" s="21">
        <f t="shared" si="258"/>
        <v>0</v>
      </c>
      <c r="F832" s="20">
        <f t="shared" si="265"/>
        <v>0</v>
      </c>
      <c r="G832" s="20">
        <f t="shared" si="265"/>
        <v>0</v>
      </c>
      <c r="H832" s="20">
        <f t="shared" si="265"/>
        <v>0</v>
      </c>
      <c r="I832" s="20">
        <f t="shared" si="265"/>
        <v>0</v>
      </c>
      <c r="J832" s="20">
        <f t="shared" si="265"/>
        <v>0</v>
      </c>
      <c r="K832" s="20">
        <f t="shared" si="265"/>
        <v>0</v>
      </c>
      <c r="L832" s="20">
        <f t="shared" si="265"/>
        <v>0</v>
      </c>
      <c r="M832" s="20">
        <f t="shared" si="265"/>
        <v>0</v>
      </c>
      <c r="N832" s="20">
        <f t="shared" si="265"/>
        <v>0</v>
      </c>
      <c r="O832" s="20">
        <f t="shared" si="265"/>
        <v>0</v>
      </c>
      <c r="P832" s="20">
        <f t="shared" si="265"/>
        <v>0</v>
      </c>
      <c r="Q832" s="20">
        <f t="shared" si="265"/>
        <v>0</v>
      </c>
    </row>
    <row r="833" spans="1:17" s="28" customFormat="1" ht="18.95" customHeight="1" x14ac:dyDescent="0.2">
      <c r="A833" s="59"/>
      <c r="B833" s="62"/>
      <c r="C833" s="29" t="s">
        <v>48</v>
      </c>
      <c r="D833" s="60"/>
      <c r="E833" s="21">
        <f t="shared" si="258"/>
        <v>0</v>
      </c>
      <c r="F833" s="20">
        <f t="shared" si="265"/>
        <v>0</v>
      </c>
      <c r="G833" s="20">
        <f t="shared" si="265"/>
        <v>0</v>
      </c>
      <c r="H833" s="20">
        <f t="shared" si="265"/>
        <v>0</v>
      </c>
      <c r="I833" s="20">
        <f t="shared" si="265"/>
        <v>0</v>
      </c>
      <c r="J833" s="20">
        <f t="shared" si="265"/>
        <v>0</v>
      </c>
      <c r="K833" s="20">
        <f t="shared" si="265"/>
        <v>0</v>
      </c>
      <c r="L833" s="20">
        <f t="shared" si="265"/>
        <v>0</v>
      </c>
      <c r="M833" s="20">
        <f t="shared" si="265"/>
        <v>0</v>
      </c>
      <c r="N833" s="20">
        <f t="shared" si="265"/>
        <v>0</v>
      </c>
      <c r="O833" s="20">
        <f t="shared" si="265"/>
        <v>0</v>
      </c>
      <c r="P833" s="20">
        <f t="shared" si="265"/>
        <v>0</v>
      </c>
      <c r="Q833" s="20">
        <f t="shared" si="265"/>
        <v>0</v>
      </c>
    </row>
    <row r="834" spans="1:17" s="28" customFormat="1" ht="15" x14ac:dyDescent="0.2">
      <c r="A834" s="57" t="s">
        <v>612</v>
      </c>
      <c r="B834" s="31" t="s">
        <v>316</v>
      </c>
      <c r="C834" s="29" t="s">
        <v>44</v>
      </c>
      <c r="D834" s="60"/>
      <c r="E834" s="21">
        <f t="shared" si="258"/>
        <v>1000</v>
      </c>
      <c r="F834" s="21">
        <f t="shared" ref="F834:Q834" si="266">SUM(F835:F838)</f>
        <v>0</v>
      </c>
      <c r="G834" s="21">
        <f t="shared" si="266"/>
        <v>1000</v>
      </c>
      <c r="H834" s="21">
        <f t="shared" si="266"/>
        <v>0</v>
      </c>
      <c r="I834" s="21">
        <f t="shared" si="266"/>
        <v>0</v>
      </c>
      <c r="J834" s="21">
        <f t="shared" si="266"/>
        <v>0</v>
      </c>
      <c r="K834" s="21">
        <f t="shared" si="266"/>
        <v>0</v>
      </c>
      <c r="L834" s="21">
        <f t="shared" si="266"/>
        <v>0</v>
      </c>
      <c r="M834" s="21">
        <f t="shared" si="266"/>
        <v>0</v>
      </c>
      <c r="N834" s="21">
        <f t="shared" si="266"/>
        <v>0</v>
      </c>
      <c r="O834" s="21">
        <f t="shared" si="266"/>
        <v>0</v>
      </c>
      <c r="P834" s="21">
        <f t="shared" si="266"/>
        <v>0</v>
      </c>
      <c r="Q834" s="21">
        <f t="shared" si="266"/>
        <v>0</v>
      </c>
    </row>
    <row r="835" spans="1:17" s="28" customFormat="1" ht="43.5" customHeight="1" x14ac:dyDescent="0.2">
      <c r="A835" s="58"/>
      <c r="B835" s="61" t="s">
        <v>317</v>
      </c>
      <c r="C835" s="29" t="s">
        <v>45</v>
      </c>
      <c r="D835" s="60"/>
      <c r="E835" s="21">
        <f t="shared" si="258"/>
        <v>0</v>
      </c>
      <c r="F835" s="20">
        <v>0</v>
      </c>
      <c r="G835" s="20">
        <v>0</v>
      </c>
      <c r="H835" s="20">
        <v>0</v>
      </c>
      <c r="I835" s="20">
        <v>0</v>
      </c>
      <c r="J835" s="20">
        <v>0</v>
      </c>
      <c r="K835" s="20">
        <v>0</v>
      </c>
      <c r="L835" s="20">
        <v>0</v>
      </c>
      <c r="M835" s="20">
        <v>0</v>
      </c>
      <c r="N835" s="20">
        <v>0</v>
      </c>
      <c r="O835" s="20">
        <v>0</v>
      </c>
      <c r="P835" s="20">
        <v>0</v>
      </c>
      <c r="Q835" s="20">
        <v>0</v>
      </c>
    </row>
    <row r="836" spans="1:17" s="28" customFormat="1" ht="42.75" customHeight="1" x14ac:dyDescent="0.2">
      <c r="A836" s="58"/>
      <c r="B836" s="61"/>
      <c r="C836" s="29" t="s">
        <v>46</v>
      </c>
      <c r="D836" s="60"/>
      <c r="E836" s="21">
        <f t="shared" si="258"/>
        <v>1000</v>
      </c>
      <c r="F836" s="20">
        <v>0</v>
      </c>
      <c r="G836" s="20">
        <v>1000</v>
      </c>
      <c r="H836" s="20">
        <v>0</v>
      </c>
      <c r="I836" s="20">
        <v>0</v>
      </c>
      <c r="J836" s="20">
        <v>0</v>
      </c>
      <c r="K836" s="20">
        <v>0</v>
      </c>
      <c r="L836" s="20">
        <v>0</v>
      </c>
      <c r="M836" s="20">
        <v>0</v>
      </c>
      <c r="N836" s="20">
        <v>0</v>
      </c>
      <c r="O836" s="20">
        <v>0</v>
      </c>
      <c r="P836" s="20">
        <v>0</v>
      </c>
      <c r="Q836" s="20">
        <v>0</v>
      </c>
    </row>
    <row r="837" spans="1:17" s="28" customFormat="1" ht="45" customHeight="1" x14ac:dyDescent="0.2">
      <c r="A837" s="58"/>
      <c r="B837" s="61"/>
      <c r="C837" s="29" t="s">
        <v>47</v>
      </c>
      <c r="D837" s="60"/>
      <c r="E837" s="21">
        <f t="shared" si="258"/>
        <v>0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0</v>
      </c>
      <c r="L837" s="20">
        <v>0</v>
      </c>
      <c r="M837" s="20">
        <v>0</v>
      </c>
      <c r="N837" s="20">
        <v>0</v>
      </c>
      <c r="O837" s="20">
        <v>0</v>
      </c>
      <c r="P837" s="20">
        <v>0</v>
      </c>
      <c r="Q837" s="20">
        <v>0</v>
      </c>
    </row>
    <row r="838" spans="1:17" s="28" customFormat="1" ht="35.25" customHeight="1" x14ac:dyDescent="0.2">
      <c r="A838" s="59"/>
      <c r="B838" s="62"/>
      <c r="C838" s="29" t="s">
        <v>48</v>
      </c>
      <c r="D838" s="60"/>
      <c r="E838" s="21">
        <f t="shared" si="258"/>
        <v>0</v>
      </c>
      <c r="F838" s="20">
        <v>0</v>
      </c>
      <c r="G838" s="20">
        <v>0</v>
      </c>
      <c r="H838" s="20">
        <v>0</v>
      </c>
      <c r="I838" s="20">
        <v>0</v>
      </c>
      <c r="J838" s="20">
        <v>0</v>
      </c>
      <c r="K838" s="20">
        <v>0</v>
      </c>
      <c r="L838" s="20">
        <v>0</v>
      </c>
      <c r="M838" s="20">
        <v>0</v>
      </c>
      <c r="N838" s="20">
        <v>0</v>
      </c>
      <c r="O838" s="20">
        <v>0</v>
      </c>
      <c r="P838" s="20">
        <v>0</v>
      </c>
      <c r="Q838" s="20">
        <v>0</v>
      </c>
    </row>
    <row r="839" spans="1:17" s="28" customFormat="1" ht="15" x14ac:dyDescent="0.2">
      <c r="A839" s="57" t="s">
        <v>613</v>
      </c>
      <c r="B839" s="31" t="s">
        <v>318</v>
      </c>
      <c r="C839" s="29" t="s">
        <v>44</v>
      </c>
      <c r="D839" s="60"/>
      <c r="E839" s="21">
        <f t="shared" si="258"/>
        <v>3520319.4948200001</v>
      </c>
      <c r="F839" s="21">
        <f>SUM(F840:F843)</f>
        <v>0</v>
      </c>
      <c r="G839" s="21">
        <f t="shared" ref="G839:Q839" si="267">SUM(G840:G843)</f>
        <v>0</v>
      </c>
      <c r="H839" s="21">
        <f t="shared" si="267"/>
        <v>0</v>
      </c>
      <c r="I839" s="21">
        <f t="shared" si="267"/>
        <v>0</v>
      </c>
      <c r="J839" s="21">
        <f t="shared" si="267"/>
        <v>39348.523820000002</v>
      </c>
      <c r="K839" s="21">
        <f t="shared" si="267"/>
        <v>350338.92716000002</v>
      </c>
      <c r="L839" s="21">
        <f t="shared" si="267"/>
        <v>493225.16213000001</v>
      </c>
      <c r="M839" s="21">
        <f t="shared" si="267"/>
        <v>589829.52497000003</v>
      </c>
      <c r="N839" s="21">
        <f t="shared" si="267"/>
        <v>683489.02373999998</v>
      </c>
      <c r="O839" s="21">
        <f t="shared" si="267"/>
        <v>257696.111</v>
      </c>
      <c r="P839" s="21">
        <f t="shared" si="267"/>
        <v>553196.11100000003</v>
      </c>
      <c r="Q839" s="21">
        <f t="shared" si="267"/>
        <v>553196.11100000003</v>
      </c>
    </row>
    <row r="840" spans="1:17" s="28" customFormat="1" ht="36.75" customHeight="1" x14ac:dyDescent="0.2">
      <c r="A840" s="58"/>
      <c r="B840" s="61" t="s">
        <v>657</v>
      </c>
      <c r="C840" s="29" t="s">
        <v>45</v>
      </c>
      <c r="D840" s="60"/>
      <c r="E840" s="21">
        <f t="shared" si="258"/>
        <v>0</v>
      </c>
      <c r="F840" s="20">
        <v>0</v>
      </c>
      <c r="G840" s="20">
        <v>0</v>
      </c>
      <c r="H840" s="20">
        <v>0</v>
      </c>
      <c r="I840" s="20">
        <v>0</v>
      </c>
      <c r="J840" s="20">
        <v>0</v>
      </c>
      <c r="K840" s="20">
        <v>0</v>
      </c>
      <c r="L840" s="20">
        <v>0</v>
      </c>
      <c r="M840" s="20">
        <v>0</v>
      </c>
      <c r="N840" s="20">
        <v>0</v>
      </c>
      <c r="O840" s="20">
        <v>0</v>
      </c>
      <c r="P840" s="20">
        <v>0</v>
      </c>
      <c r="Q840" s="20">
        <v>0</v>
      </c>
    </row>
    <row r="841" spans="1:17" s="28" customFormat="1" ht="34.5" customHeight="1" x14ac:dyDescent="0.2">
      <c r="A841" s="58"/>
      <c r="B841" s="61"/>
      <c r="C841" s="29" t="s">
        <v>46</v>
      </c>
      <c r="D841" s="60"/>
      <c r="E841" s="21">
        <f t="shared" si="258"/>
        <v>3520319.4948200001</v>
      </c>
      <c r="F841" s="20">
        <v>0</v>
      </c>
      <c r="G841" s="20">
        <v>0</v>
      </c>
      <c r="H841" s="20">
        <v>0</v>
      </c>
      <c r="I841" s="20">
        <v>0</v>
      </c>
      <c r="J841" s="20">
        <v>39348.523820000002</v>
      </c>
      <c r="K841" s="20">
        <v>350338.92716000002</v>
      </c>
      <c r="L841" s="20">
        <v>493225.16213000001</v>
      </c>
      <c r="M841" s="20">
        <v>589829.52497000003</v>
      </c>
      <c r="N841" s="20">
        <f>671305.44581+11419.17793+764.4</f>
        <v>683489.02373999998</v>
      </c>
      <c r="O841" s="20">
        <v>257696.111</v>
      </c>
      <c r="P841" s="20">
        <v>553196.11100000003</v>
      </c>
      <c r="Q841" s="20">
        <v>553196.11100000003</v>
      </c>
    </row>
    <row r="842" spans="1:17" s="28" customFormat="1" ht="33" customHeight="1" x14ac:dyDescent="0.2">
      <c r="A842" s="58"/>
      <c r="B842" s="61"/>
      <c r="C842" s="29" t="s">
        <v>47</v>
      </c>
      <c r="D842" s="60"/>
      <c r="E842" s="21">
        <f t="shared" si="258"/>
        <v>0</v>
      </c>
      <c r="F842" s="20">
        <v>0</v>
      </c>
      <c r="G842" s="20">
        <f>G841/0.9*0.1</f>
        <v>0</v>
      </c>
      <c r="H842" s="20">
        <v>0</v>
      </c>
      <c r="I842" s="20">
        <v>0</v>
      </c>
      <c r="J842" s="20">
        <v>0</v>
      </c>
      <c r="K842" s="20">
        <v>0</v>
      </c>
      <c r="L842" s="20">
        <v>0</v>
      </c>
      <c r="M842" s="20">
        <v>0</v>
      </c>
      <c r="N842" s="20">
        <v>0</v>
      </c>
      <c r="O842" s="20">
        <v>0</v>
      </c>
      <c r="P842" s="20">
        <v>0</v>
      </c>
      <c r="Q842" s="20">
        <v>0</v>
      </c>
    </row>
    <row r="843" spans="1:17" s="28" customFormat="1" ht="27.75" customHeight="1" x14ac:dyDescent="0.2">
      <c r="A843" s="59"/>
      <c r="B843" s="62"/>
      <c r="C843" s="29" t="s">
        <v>48</v>
      </c>
      <c r="D843" s="60"/>
      <c r="E843" s="21">
        <f t="shared" si="258"/>
        <v>0</v>
      </c>
      <c r="F843" s="20">
        <v>0</v>
      </c>
      <c r="G843" s="20">
        <v>0</v>
      </c>
      <c r="H843" s="20">
        <v>0</v>
      </c>
      <c r="I843" s="20">
        <v>0</v>
      </c>
      <c r="J843" s="20">
        <v>0</v>
      </c>
      <c r="K843" s="20">
        <v>0</v>
      </c>
      <c r="L843" s="20">
        <v>0</v>
      </c>
      <c r="M843" s="20">
        <v>0</v>
      </c>
      <c r="N843" s="20">
        <v>0</v>
      </c>
      <c r="O843" s="20">
        <v>0</v>
      </c>
      <c r="P843" s="20">
        <v>0</v>
      </c>
      <c r="Q843" s="20">
        <v>0</v>
      </c>
    </row>
    <row r="844" spans="1:17" s="28" customFormat="1" ht="15" x14ac:dyDescent="0.2">
      <c r="A844" s="57" t="s">
        <v>614</v>
      </c>
      <c r="B844" s="31" t="s">
        <v>319</v>
      </c>
      <c r="C844" s="29" t="s">
        <v>44</v>
      </c>
      <c r="D844" s="60"/>
      <c r="E844" s="21">
        <f t="shared" ref="E844:E853" si="268">SUM(F844:Q844)</f>
        <v>688639.78743000003</v>
      </c>
      <c r="F844" s="21">
        <f>SUM(F845:F848)</f>
        <v>0</v>
      </c>
      <c r="G844" s="21">
        <f t="shared" ref="G844:Q844" si="269">SUM(G845:G848)</f>
        <v>0</v>
      </c>
      <c r="H844" s="21">
        <f t="shared" si="269"/>
        <v>0</v>
      </c>
      <c r="I844" s="21">
        <f t="shared" si="269"/>
        <v>0</v>
      </c>
      <c r="J844" s="21">
        <f t="shared" si="269"/>
        <v>0</v>
      </c>
      <c r="K844" s="21">
        <f t="shared" si="269"/>
        <v>6441.9651199999998</v>
      </c>
      <c r="L844" s="21">
        <f t="shared" si="269"/>
        <v>170322.56281999999</v>
      </c>
      <c r="M844" s="21">
        <f t="shared" si="269"/>
        <v>263500</v>
      </c>
      <c r="N844" s="21">
        <f t="shared" si="269"/>
        <v>237175</v>
      </c>
      <c r="O844" s="21">
        <f t="shared" si="269"/>
        <v>11200.25949</v>
      </c>
      <c r="P844" s="21">
        <f t="shared" si="269"/>
        <v>0</v>
      </c>
      <c r="Q844" s="21">
        <f t="shared" si="269"/>
        <v>0</v>
      </c>
    </row>
    <row r="845" spans="1:17" s="28" customFormat="1" ht="30.75" customHeight="1" x14ac:dyDescent="0.2">
      <c r="A845" s="58"/>
      <c r="B845" s="61" t="s">
        <v>658</v>
      </c>
      <c r="C845" s="29" t="s">
        <v>45</v>
      </c>
      <c r="D845" s="60"/>
      <c r="E845" s="21">
        <f t="shared" si="268"/>
        <v>0</v>
      </c>
      <c r="F845" s="20">
        <v>0</v>
      </c>
      <c r="G845" s="20">
        <v>0</v>
      </c>
      <c r="H845" s="20">
        <v>0</v>
      </c>
      <c r="I845" s="20">
        <v>0</v>
      </c>
      <c r="J845" s="20">
        <v>0</v>
      </c>
      <c r="K845" s="20">
        <v>0</v>
      </c>
      <c r="L845" s="20">
        <v>0</v>
      </c>
      <c r="M845" s="20">
        <v>0</v>
      </c>
      <c r="N845" s="20">
        <v>0</v>
      </c>
      <c r="O845" s="20">
        <v>0</v>
      </c>
      <c r="P845" s="20">
        <v>0</v>
      </c>
      <c r="Q845" s="20">
        <v>0</v>
      </c>
    </row>
    <row r="846" spans="1:17" s="28" customFormat="1" ht="25.5" customHeight="1" x14ac:dyDescent="0.2">
      <c r="A846" s="58"/>
      <c r="B846" s="61"/>
      <c r="C846" s="29" t="s">
        <v>46</v>
      </c>
      <c r="D846" s="60"/>
      <c r="E846" s="21">
        <f t="shared" si="268"/>
        <v>688639.78743000003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v>6441.9651199999998</v>
      </c>
      <c r="L846" s="20">
        <v>170322.56281999999</v>
      </c>
      <c r="M846" s="20">
        <v>263500</v>
      </c>
      <c r="N846" s="20">
        <v>237175</v>
      </c>
      <c r="O846" s="20">
        <v>11200.25949</v>
      </c>
      <c r="P846" s="20">
        <v>0</v>
      </c>
      <c r="Q846" s="20">
        <v>0</v>
      </c>
    </row>
    <row r="847" spans="1:17" s="28" customFormat="1" ht="29.25" customHeight="1" x14ac:dyDescent="0.2">
      <c r="A847" s="58"/>
      <c r="B847" s="61"/>
      <c r="C847" s="29" t="s">
        <v>47</v>
      </c>
      <c r="D847" s="60"/>
      <c r="E847" s="21">
        <f t="shared" si="268"/>
        <v>0</v>
      </c>
      <c r="F847" s="20">
        <v>0</v>
      </c>
      <c r="G847" s="20">
        <f>G846/0.9*0.1</f>
        <v>0</v>
      </c>
      <c r="H847" s="20">
        <v>0</v>
      </c>
      <c r="I847" s="20">
        <v>0</v>
      </c>
      <c r="J847" s="20">
        <v>0</v>
      </c>
      <c r="K847" s="20">
        <v>0</v>
      </c>
      <c r="L847" s="20">
        <v>0</v>
      </c>
      <c r="M847" s="20">
        <v>0</v>
      </c>
      <c r="N847" s="20">
        <v>0</v>
      </c>
      <c r="O847" s="20">
        <v>0</v>
      </c>
      <c r="P847" s="20">
        <v>0</v>
      </c>
      <c r="Q847" s="20">
        <v>0</v>
      </c>
    </row>
    <row r="848" spans="1:17" s="28" customFormat="1" ht="33.75" customHeight="1" x14ac:dyDescent="0.2">
      <c r="A848" s="59"/>
      <c r="B848" s="62"/>
      <c r="C848" s="29" t="s">
        <v>48</v>
      </c>
      <c r="D848" s="60"/>
      <c r="E848" s="21">
        <f t="shared" si="268"/>
        <v>0</v>
      </c>
      <c r="F848" s="20">
        <v>0</v>
      </c>
      <c r="G848" s="20">
        <v>0</v>
      </c>
      <c r="H848" s="20">
        <v>0</v>
      </c>
      <c r="I848" s="20">
        <v>0</v>
      </c>
      <c r="J848" s="20">
        <v>0</v>
      </c>
      <c r="K848" s="20">
        <v>0</v>
      </c>
      <c r="L848" s="20">
        <v>0</v>
      </c>
      <c r="M848" s="20">
        <v>0</v>
      </c>
      <c r="N848" s="20">
        <v>0</v>
      </c>
      <c r="O848" s="20">
        <v>0</v>
      </c>
      <c r="P848" s="20">
        <v>0</v>
      </c>
      <c r="Q848" s="20">
        <v>0</v>
      </c>
    </row>
    <row r="849" spans="1:17" s="28" customFormat="1" ht="15" x14ac:dyDescent="0.2">
      <c r="A849" s="57" t="s">
        <v>615</v>
      </c>
      <c r="B849" s="31" t="s">
        <v>320</v>
      </c>
      <c r="C849" s="29" t="s">
        <v>44</v>
      </c>
      <c r="D849" s="60"/>
      <c r="E849" s="21">
        <f t="shared" si="268"/>
        <v>22500</v>
      </c>
      <c r="F849" s="21">
        <f>SUM(F850:F853)</f>
        <v>0</v>
      </c>
      <c r="G849" s="21">
        <f t="shared" ref="G849:Q849" si="270">SUM(G850:G853)</f>
        <v>0</v>
      </c>
      <c r="H849" s="21">
        <f t="shared" si="270"/>
        <v>0</v>
      </c>
      <c r="I849" s="21">
        <f t="shared" si="270"/>
        <v>0</v>
      </c>
      <c r="J849" s="21">
        <f t="shared" si="270"/>
        <v>0</v>
      </c>
      <c r="K849" s="21">
        <f t="shared" si="270"/>
        <v>0</v>
      </c>
      <c r="L849" s="21">
        <f t="shared" si="270"/>
        <v>22500</v>
      </c>
      <c r="M849" s="21">
        <f t="shared" si="270"/>
        <v>0</v>
      </c>
      <c r="N849" s="21">
        <f t="shared" si="270"/>
        <v>0</v>
      </c>
      <c r="O849" s="21">
        <f t="shared" si="270"/>
        <v>0</v>
      </c>
      <c r="P849" s="21">
        <f t="shared" si="270"/>
        <v>0</v>
      </c>
      <c r="Q849" s="21">
        <f t="shared" si="270"/>
        <v>0</v>
      </c>
    </row>
    <row r="850" spans="1:17" s="28" customFormat="1" ht="30.75" customHeight="1" x14ac:dyDescent="0.2">
      <c r="A850" s="58"/>
      <c r="B850" s="61" t="s">
        <v>321</v>
      </c>
      <c r="C850" s="29" t="s">
        <v>45</v>
      </c>
      <c r="D850" s="60"/>
      <c r="E850" s="21">
        <f t="shared" si="268"/>
        <v>0</v>
      </c>
      <c r="F850" s="20">
        <v>0</v>
      </c>
      <c r="G850" s="20">
        <v>0</v>
      </c>
      <c r="H850" s="20">
        <v>0</v>
      </c>
      <c r="I850" s="20">
        <v>0</v>
      </c>
      <c r="J850" s="20">
        <v>0</v>
      </c>
      <c r="K850" s="20">
        <v>0</v>
      </c>
      <c r="L850" s="20">
        <v>0</v>
      </c>
      <c r="M850" s="20">
        <v>0</v>
      </c>
      <c r="N850" s="20">
        <v>0</v>
      </c>
      <c r="O850" s="20">
        <v>0</v>
      </c>
      <c r="P850" s="20">
        <v>0</v>
      </c>
      <c r="Q850" s="20">
        <v>0</v>
      </c>
    </row>
    <row r="851" spans="1:17" s="28" customFormat="1" ht="30" customHeight="1" x14ac:dyDescent="0.2">
      <c r="A851" s="58"/>
      <c r="B851" s="61"/>
      <c r="C851" s="29" t="s">
        <v>46</v>
      </c>
      <c r="D851" s="60"/>
      <c r="E851" s="21">
        <f t="shared" si="268"/>
        <v>22500</v>
      </c>
      <c r="F851" s="20">
        <v>0</v>
      </c>
      <c r="G851" s="20">
        <v>0</v>
      </c>
      <c r="H851" s="20">
        <v>0</v>
      </c>
      <c r="I851" s="20">
        <v>0</v>
      </c>
      <c r="J851" s="20">
        <v>0</v>
      </c>
      <c r="K851" s="20">
        <v>0</v>
      </c>
      <c r="L851" s="20">
        <v>22500</v>
      </c>
      <c r="M851" s="20">
        <v>0</v>
      </c>
      <c r="N851" s="20">
        <v>0</v>
      </c>
      <c r="O851" s="20">
        <v>0</v>
      </c>
      <c r="P851" s="20">
        <v>0</v>
      </c>
      <c r="Q851" s="20">
        <v>0</v>
      </c>
    </row>
    <row r="852" spans="1:17" s="28" customFormat="1" ht="30.75" customHeight="1" x14ac:dyDescent="0.2">
      <c r="A852" s="58"/>
      <c r="B852" s="61"/>
      <c r="C852" s="29" t="s">
        <v>47</v>
      </c>
      <c r="D852" s="60"/>
      <c r="E852" s="21">
        <f t="shared" si="268"/>
        <v>0</v>
      </c>
      <c r="F852" s="20">
        <v>0</v>
      </c>
      <c r="G852" s="20">
        <f>G851/0.9*0.1</f>
        <v>0</v>
      </c>
      <c r="H852" s="20">
        <v>0</v>
      </c>
      <c r="I852" s="20">
        <v>0</v>
      </c>
      <c r="J852" s="20">
        <v>0</v>
      </c>
      <c r="K852" s="20">
        <v>0</v>
      </c>
      <c r="L852" s="20">
        <v>0</v>
      </c>
      <c r="M852" s="20">
        <v>0</v>
      </c>
      <c r="N852" s="20">
        <v>0</v>
      </c>
      <c r="O852" s="20">
        <v>0</v>
      </c>
      <c r="P852" s="20">
        <v>0</v>
      </c>
      <c r="Q852" s="20">
        <v>0</v>
      </c>
    </row>
    <row r="853" spans="1:17" s="28" customFormat="1" ht="28.5" customHeight="1" x14ac:dyDescent="0.2">
      <c r="A853" s="59"/>
      <c r="B853" s="62"/>
      <c r="C853" s="29" t="s">
        <v>48</v>
      </c>
      <c r="D853" s="60"/>
      <c r="E853" s="21">
        <f t="shared" si="268"/>
        <v>0</v>
      </c>
      <c r="F853" s="20">
        <v>0</v>
      </c>
      <c r="G853" s="20">
        <v>0</v>
      </c>
      <c r="H853" s="20">
        <v>0</v>
      </c>
      <c r="I853" s="20">
        <v>0</v>
      </c>
      <c r="J853" s="20">
        <v>0</v>
      </c>
      <c r="K853" s="20">
        <v>0</v>
      </c>
      <c r="L853" s="20">
        <v>0</v>
      </c>
      <c r="M853" s="20">
        <v>0</v>
      </c>
      <c r="N853" s="20">
        <v>0</v>
      </c>
      <c r="O853" s="20">
        <v>0</v>
      </c>
      <c r="P853" s="20">
        <v>0</v>
      </c>
      <c r="Q853" s="20">
        <v>0</v>
      </c>
    </row>
    <row r="854" spans="1:17" s="28" customFormat="1" ht="15" customHeight="1" x14ac:dyDescent="0.2">
      <c r="A854" s="57" t="s">
        <v>616</v>
      </c>
      <c r="B854" s="31" t="s">
        <v>322</v>
      </c>
      <c r="C854" s="29" t="s">
        <v>44</v>
      </c>
      <c r="D854" s="60"/>
      <c r="E854" s="21">
        <f t="shared" si="258"/>
        <v>55768.531660000001</v>
      </c>
      <c r="F854" s="21">
        <f t="shared" ref="F854:Q854" si="271">SUM(F855:F858)</f>
        <v>7892.2884999999997</v>
      </c>
      <c r="G854" s="21">
        <f t="shared" si="271"/>
        <v>12582.0065</v>
      </c>
      <c r="H854" s="21">
        <f t="shared" si="271"/>
        <v>0</v>
      </c>
      <c r="I854" s="21">
        <f t="shared" si="271"/>
        <v>9500</v>
      </c>
      <c r="J854" s="21">
        <f t="shared" si="271"/>
        <v>15124.23666</v>
      </c>
      <c r="K854" s="21">
        <f t="shared" si="271"/>
        <v>0</v>
      </c>
      <c r="L854" s="21">
        <f t="shared" si="271"/>
        <v>10670</v>
      </c>
      <c r="M854" s="21">
        <f t="shared" si="271"/>
        <v>0</v>
      </c>
      <c r="N854" s="21">
        <f t="shared" si="271"/>
        <v>0</v>
      </c>
      <c r="O854" s="21">
        <f t="shared" si="271"/>
        <v>0</v>
      </c>
      <c r="P854" s="21">
        <f t="shared" si="271"/>
        <v>0</v>
      </c>
      <c r="Q854" s="21">
        <f t="shared" si="271"/>
        <v>0</v>
      </c>
    </row>
    <row r="855" spans="1:17" s="30" customFormat="1" ht="18" customHeight="1" x14ac:dyDescent="0.2">
      <c r="A855" s="58"/>
      <c r="B855" s="61" t="s">
        <v>323</v>
      </c>
      <c r="C855" s="29" t="s">
        <v>45</v>
      </c>
      <c r="D855" s="60"/>
      <c r="E855" s="21">
        <f t="shared" si="258"/>
        <v>0</v>
      </c>
      <c r="F855" s="20">
        <v>0</v>
      </c>
      <c r="G855" s="20">
        <v>0</v>
      </c>
      <c r="H855" s="20">
        <v>0</v>
      </c>
      <c r="I855" s="20">
        <v>0</v>
      </c>
      <c r="J855" s="20">
        <v>0</v>
      </c>
      <c r="K855" s="20">
        <v>0</v>
      </c>
      <c r="L855" s="20">
        <v>0</v>
      </c>
      <c r="M855" s="20">
        <v>0</v>
      </c>
      <c r="N855" s="20">
        <v>0</v>
      </c>
      <c r="O855" s="20">
        <v>0</v>
      </c>
      <c r="P855" s="20">
        <v>0</v>
      </c>
      <c r="Q855" s="20">
        <v>0</v>
      </c>
    </row>
    <row r="856" spans="1:17" s="30" customFormat="1" ht="17.25" customHeight="1" x14ac:dyDescent="0.2">
      <c r="A856" s="58"/>
      <c r="B856" s="61"/>
      <c r="C856" s="29" t="s">
        <v>46</v>
      </c>
      <c r="D856" s="60"/>
      <c r="E856" s="21">
        <f t="shared" si="258"/>
        <v>39037.972159999998</v>
      </c>
      <c r="F856" s="20">
        <v>5524.6019500000002</v>
      </c>
      <c r="G856" s="20">
        <v>8807.4045499999993</v>
      </c>
      <c r="H856" s="20">
        <v>0</v>
      </c>
      <c r="I856" s="20">
        <v>6650</v>
      </c>
      <c r="J856" s="20">
        <v>10586.96566</v>
      </c>
      <c r="K856" s="20">
        <v>0</v>
      </c>
      <c r="L856" s="20">
        <v>7469</v>
      </c>
      <c r="M856" s="20">
        <v>0</v>
      </c>
      <c r="N856" s="20">
        <v>0</v>
      </c>
      <c r="O856" s="20">
        <v>0</v>
      </c>
      <c r="P856" s="20">
        <v>0</v>
      </c>
      <c r="Q856" s="20">
        <v>0</v>
      </c>
    </row>
    <row r="857" spans="1:17" s="30" customFormat="1" ht="15.75" customHeight="1" x14ac:dyDescent="0.2">
      <c r="A857" s="58"/>
      <c r="B857" s="61"/>
      <c r="C857" s="29" t="s">
        <v>47</v>
      </c>
      <c r="D857" s="60"/>
      <c r="E857" s="21">
        <f t="shared" si="258"/>
        <v>16730.559499999999</v>
      </c>
      <c r="F857" s="20">
        <f>F856/0.7*0.3</f>
        <v>2367.6865499999999</v>
      </c>
      <c r="G857" s="20">
        <f>G856/0.7*0.3</f>
        <v>3774.6019500000002</v>
      </c>
      <c r="H857" s="20">
        <v>0</v>
      </c>
      <c r="I857" s="20">
        <f>I856/0.7*0.3</f>
        <v>2850</v>
      </c>
      <c r="J857" s="20">
        <f t="shared" ref="J857:Q857" si="272">J856/0.7*0.3</f>
        <v>4537.2709999999997</v>
      </c>
      <c r="K857" s="20">
        <f t="shared" si="272"/>
        <v>0</v>
      </c>
      <c r="L857" s="20">
        <f t="shared" si="272"/>
        <v>3201</v>
      </c>
      <c r="M857" s="20">
        <f t="shared" si="272"/>
        <v>0</v>
      </c>
      <c r="N857" s="20">
        <f t="shared" si="272"/>
        <v>0</v>
      </c>
      <c r="O857" s="20">
        <v>0</v>
      </c>
      <c r="P857" s="20">
        <f t="shared" si="272"/>
        <v>0</v>
      </c>
      <c r="Q857" s="20">
        <f t="shared" si="272"/>
        <v>0</v>
      </c>
    </row>
    <row r="858" spans="1:17" s="30" customFormat="1" ht="18" customHeight="1" x14ac:dyDescent="0.2">
      <c r="A858" s="59"/>
      <c r="B858" s="62"/>
      <c r="C858" s="29" t="s">
        <v>48</v>
      </c>
      <c r="D858" s="60"/>
      <c r="E858" s="21">
        <f t="shared" si="258"/>
        <v>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0</v>
      </c>
      <c r="L858" s="20">
        <v>0</v>
      </c>
      <c r="M858" s="20">
        <v>0</v>
      </c>
      <c r="N858" s="20">
        <v>0</v>
      </c>
      <c r="O858" s="20">
        <v>0</v>
      </c>
      <c r="P858" s="20">
        <v>0</v>
      </c>
      <c r="Q858" s="20">
        <v>0</v>
      </c>
    </row>
    <row r="859" spans="1:17" s="30" customFormat="1" ht="15" customHeight="1" x14ac:dyDescent="0.2">
      <c r="A859" s="57" t="s">
        <v>617</v>
      </c>
      <c r="B859" s="31" t="s">
        <v>324</v>
      </c>
      <c r="C859" s="29" t="s">
        <v>44</v>
      </c>
      <c r="D859" s="60"/>
      <c r="E859" s="21">
        <f t="shared" si="258"/>
        <v>1003617.66853</v>
      </c>
      <c r="F859" s="21">
        <f>SUM(F860:F863)</f>
        <v>0</v>
      </c>
      <c r="G859" s="21">
        <f t="shared" ref="G859:Q859" si="273">SUM(G860:G863)</f>
        <v>2398.15778</v>
      </c>
      <c r="H859" s="21">
        <f t="shared" si="273"/>
        <v>24444.444439999999</v>
      </c>
      <c r="I859" s="21">
        <f t="shared" si="273"/>
        <v>65162.099880000002</v>
      </c>
      <c r="J859" s="21">
        <f t="shared" si="273"/>
        <v>0</v>
      </c>
      <c r="K859" s="21">
        <f t="shared" si="273"/>
        <v>0</v>
      </c>
      <c r="L859" s="21">
        <f t="shared" si="273"/>
        <v>0</v>
      </c>
      <c r="M859" s="21">
        <f t="shared" si="273"/>
        <v>1483.5538200000001</v>
      </c>
      <c r="N859" s="21">
        <f t="shared" si="273"/>
        <v>24334.412609999999</v>
      </c>
      <c r="O859" s="21">
        <f t="shared" si="273"/>
        <v>25000</v>
      </c>
      <c r="P859" s="21">
        <f t="shared" si="273"/>
        <v>206367</v>
      </c>
      <c r="Q859" s="21">
        <f t="shared" si="273"/>
        <v>654428</v>
      </c>
    </row>
    <row r="860" spans="1:17" s="30" customFormat="1" ht="15" x14ac:dyDescent="0.2">
      <c r="A860" s="58"/>
      <c r="B860" s="61" t="s">
        <v>325</v>
      </c>
      <c r="C860" s="29" t="s">
        <v>45</v>
      </c>
      <c r="D860" s="60"/>
      <c r="E860" s="21">
        <f t="shared" si="258"/>
        <v>604102</v>
      </c>
      <c r="F860" s="20">
        <f>F865+F870+F875+F880</f>
        <v>0</v>
      </c>
      <c r="G860" s="20">
        <f t="shared" ref="G860:Q860" si="274">G865+G870+G875+G880</f>
        <v>0</v>
      </c>
      <c r="H860" s="20">
        <f t="shared" si="274"/>
        <v>0</v>
      </c>
      <c r="I860" s="20">
        <f t="shared" si="274"/>
        <v>0</v>
      </c>
      <c r="J860" s="20">
        <f t="shared" si="274"/>
        <v>0</v>
      </c>
      <c r="K860" s="20">
        <f t="shared" si="274"/>
        <v>0</v>
      </c>
      <c r="L860" s="20">
        <f t="shared" si="274"/>
        <v>0</v>
      </c>
      <c r="M860" s="20">
        <f t="shared" si="274"/>
        <v>0</v>
      </c>
      <c r="N860" s="20">
        <f t="shared" si="274"/>
        <v>0</v>
      </c>
      <c r="O860" s="20">
        <f t="shared" si="274"/>
        <v>0</v>
      </c>
      <c r="P860" s="20">
        <f t="shared" si="274"/>
        <v>201367</v>
      </c>
      <c r="Q860" s="20">
        <f t="shared" si="274"/>
        <v>402735</v>
      </c>
    </row>
    <row r="861" spans="1:17" s="30" customFormat="1" ht="15" x14ac:dyDescent="0.2">
      <c r="A861" s="58"/>
      <c r="B861" s="61"/>
      <c r="C861" s="29" t="s">
        <v>46</v>
      </c>
      <c r="D861" s="60"/>
      <c r="E861" s="21">
        <f t="shared" si="258"/>
        <v>390315.19832000002</v>
      </c>
      <c r="F861" s="20">
        <f t="shared" ref="F861:Q863" si="275">F866+F871+F876+F881</f>
        <v>0</v>
      </c>
      <c r="G861" s="20">
        <f t="shared" si="275"/>
        <v>2158.3420000000001</v>
      </c>
      <c r="H861" s="20">
        <f t="shared" si="275"/>
        <v>22000</v>
      </c>
      <c r="I861" s="20">
        <f t="shared" si="275"/>
        <v>58645.889889999999</v>
      </c>
      <c r="J861" s="20">
        <f t="shared" si="275"/>
        <v>0</v>
      </c>
      <c r="K861" s="20">
        <f t="shared" si="275"/>
        <v>0</v>
      </c>
      <c r="L861" s="20">
        <f t="shared" si="275"/>
        <v>0</v>
      </c>
      <c r="M861" s="20">
        <f t="shared" si="275"/>
        <v>1483.5538200000001</v>
      </c>
      <c r="N861" s="20">
        <f t="shared" si="275"/>
        <v>24334.412609999999</v>
      </c>
      <c r="O861" s="20">
        <f t="shared" si="275"/>
        <v>25000</v>
      </c>
      <c r="P861" s="20">
        <f t="shared" si="275"/>
        <v>5000</v>
      </c>
      <c r="Q861" s="20">
        <f t="shared" si="275"/>
        <v>251693</v>
      </c>
    </row>
    <row r="862" spans="1:17" s="30" customFormat="1" ht="15" x14ac:dyDescent="0.2">
      <c r="A862" s="58"/>
      <c r="B862" s="61"/>
      <c r="C862" s="29" t="s">
        <v>47</v>
      </c>
      <c r="D862" s="60"/>
      <c r="E862" s="21">
        <f t="shared" si="258"/>
        <v>9200.4702099999995</v>
      </c>
      <c r="F862" s="20">
        <f t="shared" si="275"/>
        <v>0</v>
      </c>
      <c r="G862" s="20">
        <f t="shared" si="275"/>
        <v>239.81577999999999</v>
      </c>
      <c r="H862" s="20">
        <f t="shared" si="275"/>
        <v>2444.4444400000002</v>
      </c>
      <c r="I862" s="20">
        <f t="shared" si="275"/>
        <v>6516.2099900000003</v>
      </c>
      <c r="J862" s="20">
        <f t="shared" si="275"/>
        <v>0</v>
      </c>
      <c r="K862" s="20">
        <f t="shared" si="275"/>
        <v>0</v>
      </c>
      <c r="L862" s="20">
        <f t="shared" si="275"/>
        <v>0</v>
      </c>
      <c r="M862" s="20">
        <f t="shared" si="275"/>
        <v>0</v>
      </c>
      <c r="N862" s="20">
        <f t="shared" si="275"/>
        <v>0</v>
      </c>
      <c r="O862" s="20">
        <f t="shared" si="275"/>
        <v>0</v>
      </c>
      <c r="P862" s="20">
        <f t="shared" si="275"/>
        <v>0</v>
      </c>
      <c r="Q862" s="20">
        <f t="shared" si="275"/>
        <v>0</v>
      </c>
    </row>
    <row r="863" spans="1:17" s="30" customFormat="1" ht="15" x14ac:dyDescent="0.2">
      <c r="A863" s="59"/>
      <c r="B863" s="62"/>
      <c r="C863" s="29" t="s">
        <v>48</v>
      </c>
      <c r="D863" s="60"/>
      <c r="E863" s="21">
        <f t="shared" si="258"/>
        <v>0</v>
      </c>
      <c r="F863" s="20">
        <f t="shared" si="275"/>
        <v>0</v>
      </c>
      <c r="G863" s="20">
        <f t="shared" si="275"/>
        <v>0</v>
      </c>
      <c r="H863" s="20">
        <f t="shared" si="275"/>
        <v>0</v>
      </c>
      <c r="I863" s="20">
        <f t="shared" si="275"/>
        <v>0</v>
      </c>
      <c r="J863" s="20">
        <f t="shared" si="275"/>
        <v>0</v>
      </c>
      <c r="K863" s="20">
        <f t="shared" si="275"/>
        <v>0</v>
      </c>
      <c r="L863" s="20">
        <f t="shared" si="275"/>
        <v>0</v>
      </c>
      <c r="M863" s="20">
        <f t="shared" si="275"/>
        <v>0</v>
      </c>
      <c r="N863" s="20">
        <f t="shared" si="275"/>
        <v>0</v>
      </c>
      <c r="O863" s="20">
        <f t="shared" si="275"/>
        <v>0</v>
      </c>
      <c r="P863" s="20">
        <f t="shared" si="275"/>
        <v>0</v>
      </c>
      <c r="Q863" s="20">
        <f t="shared" si="275"/>
        <v>0</v>
      </c>
    </row>
    <row r="864" spans="1:17" s="30" customFormat="1" ht="15" customHeight="1" x14ac:dyDescent="0.2">
      <c r="A864" s="57" t="s">
        <v>618</v>
      </c>
      <c r="B864" s="31" t="s">
        <v>326</v>
      </c>
      <c r="C864" s="29" t="s">
        <v>44</v>
      </c>
      <c r="D864" s="60"/>
      <c r="E864" s="21">
        <f t="shared" si="258"/>
        <v>2398.15778</v>
      </c>
      <c r="F864" s="21">
        <f>SUM(F865:F868)</f>
        <v>0</v>
      </c>
      <c r="G864" s="21">
        <f t="shared" ref="G864:Q864" si="276">SUM(G865:G868)</f>
        <v>2398.15778</v>
      </c>
      <c r="H864" s="21">
        <f t="shared" si="276"/>
        <v>0</v>
      </c>
      <c r="I864" s="21">
        <f t="shared" si="276"/>
        <v>0</v>
      </c>
      <c r="J864" s="21">
        <f t="shared" si="276"/>
        <v>0</v>
      </c>
      <c r="K864" s="21">
        <f t="shared" si="276"/>
        <v>0</v>
      </c>
      <c r="L864" s="21">
        <f t="shared" si="276"/>
        <v>0</v>
      </c>
      <c r="M864" s="21">
        <f t="shared" si="276"/>
        <v>0</v>
      </c>
      <c r="N864" s="21">
        <f t="shared" si="276"/>
        <v>0</v>
      </c>
      <c r="O864" s="21">
        <f t="shared" si="276"/>
        <v>0</v>
      </c>
      <c r="P864" s="21">
        <f t="shared" si="276"/>
        <v>0</v>
      </c>
      <c r="Q864" s="21">
        <f t="shared" si="276"/>
        <v>0</v>
      </c>
    </row>
    <row r="865" spans="1:17" s="30" customFormat="1" ht="15" x14ac:dyDescent="0.2">
      <c r="A865" s="58"/>
      <c r="B865" s="61" t="s">
        <v>327</v>
      </c>
      <c r="C865" s="29" t="s">
        <v>45</v>
      </c>
      <c r="D865" s="60"/>
      <c r="E865" s="21">
        <f t="shared" si="258"/>
        <v>0</v>
      </c>
      <c r="F865" s="20">
        <v>0</v>
      </c>
      <c r="G865" s="20">
        <v>0</v>
      </c>
      <c r="H865" s="20">
        <v>0</v>
      </c>
      <c r="I865" s="20">
        <v>0</v>
      </c>
      <c r="J865" s="20">
        <v>0</v>
      </c>
      <c r="K865" s="20">
        <v>0</v>
      </c>
      <c r="L865" s="20">
        <v>0</v>
      </c>
      <c r="M865" s="20">
        <v>0</v>
      </c>
      <c r="N865" s="20">
        <v>0</v>
      </c>
      <c r="O865" s="20">
        <v>0</v>
      </c>
      <c r="P865" s="20">
        <v>0</v>
      </c>
      <c r="Q865" s="20">
        <v>0</v>
      </c>
    </row>
    <row r="866" spans="1:17" s="30" customFormat="1" ht="15" x14ac:dyDescent="0.2">
      <c r="A866" s="58"/>
      <c r="B866" s="61"/>
      <c r="C866" s="29" t="s">
        <v>46</v>
      </c>
      <c r="D866" s="60"/>
      <c r="E866" s="21">
        <f t="shared" si="258"/>
        <v>2158.3420000000001</v>
      </c>
      <c r="F866" s="20">
        <v>0</v>
      </c>
      <c r="G866" s="20">
        <v>2158.3420000000001</v>
      </c>
      <c r="H866" s="20">
        <v>0</v>
      </c>
      <c r="I866" s="20">
        <v>0</v>
      </c>
      <c r="J866" s="20">
        <v>0</v>
      </c>
      <c r="K866" s="20">
        <v>0</v>
      </c>
      <c r="L866" s="20">
        <v>0</v>
      </c>
      <c r="M866" s="20">
        <v>0</v>
      </c>
      <c r="N866" s="20">
        <v>0</v>
      </c>
      <c r="O866" s="20">
        <v>0</v>
      </c>
      <c r="P866" s="20">
        <v>0</v>
      </c>
      <c r="Q866" s="20">
        <v>0</v>
      </c>
    </row>
    <row r="867" spans="1:17" s="30" customFormat="1" ht="15" x14ac:dyDescent="0.2">
      <c r="A867" s="58"/>
      <c r="B867" s="61"/>
      <c r="C867" s="29" t="s">
        <v>47</v>
      </c>
      <c r="D867" s="60"/>
      <c r="E867" s="21">
        <f t="shared" si="258"/>
        <v>239.81577999999999</v>
      </c>
      <c r="F867" s="20">
        <v>0</v>
      </c>
      <c r="G867" s="20">
        <f>G866/0.9*0.1</f>
        <v>239.81577999999999</v>
      </c>
      <c r="H867" s="20">
        <v>0</v>
      </c>
      <c r="I867" s="20">
        <v>0</v>
      </c>
      <c r="J867" s="20">
        <v>0</v>
      </c>
      <c r="K867" s="20">
        <v>0</v>
      </c>
      <c r="L867" s="20">
        <v>0</v>
      </c>
      <c r="M867" s="20">
        <v>0</v>
      </c>
      <c r="N867" s="20">
        <v>0</v>
      </c>
      <c r="O867" s="20">
        <v>0</v>
      </c>
      <c r="P867" s="20">
        <v>0</v>
      </c>
      <c r="Q867" s="20">
        <v>0</v>
      </c>
    </row>
    <row r="868" spans="1:17" s="30" customFormat="1" ht="15" x14ac:dyDescent="0.2">
      <c r="A868" s="59"/>
      <c r="B868" s="62"/>
      <c r="C868" s="29" t="s">
        <v>48</v>
      </c>
      <c r="D868" s="60"/>
      <c r="E868" s="21">
        <f t="shared" si="258"/>
        <v>0</v>
      </c>
      <c r="F868" s="20">
        <v>0</v>
      </c>
      <c r="G868" s="20">
        <v>0</v>
      </c>
      <c r="H868" s="20">
        <v>0</v>
      </c>
      <c r="I868" s="20">
        <v>0</v>
      </c>
      <c r="J868" s="20">
        <v>0</v>
      </c>
      <c r="K868" s="20">
        <v>0</v>
      </c>
      <c r="L868" s="20">
        <v>0</v>
      </c>
      <c r="M868" s="20">
        <v>0</v>
      </c>
      <c r="N868" s="20">
        <v>0</v>
      </c>
      <c r="O868" s="20">
        <v>0</v>
      </c>
      <c r="P868" s="20">
        <v>0</v>
      </c>
      <c r="Q868" s="20">
        <v>0</v>
      </c>
    </row>
    <row r="869" spans="1:17" s="30" customFormat="1" ht="15" x14ac:dyDescent="0.2">
      <c r="A869" s="57" t="s">
        <v>619</v>
      </c>
      <c r="B869" s="31" t="s">
        <v>328</v>
      </c>
      <c r="C869" s="29" t="s">
        <v>44</v>
      </c>
      <c r="D869" s="60"/>
      <c r="E869" s="21">
        <f t="shared" si="258"/>
        <v>89606.544320000001</v>
      </c>
      <c r="F869" s="21">
        <f>SUM(F870:F873)</f>
        <v>0</v>
      </c>
      <c r="G869" s="21">
        <f t="shared" ref="G869:Q869" si="277">SUM(G870:G873)</f>
        <v>0</v>
      </c>
      <c r="H869" s="21">
        <f t="shared" si="277"/>
        <v>24444.444439999999</v>
      </c>
      <c r="I869" s="21">
        <f t="shared" si="277"/>
        <v>65162.099880000002</v>
      </c>
      <c r="J869" s="21">
        <f t="shared" si="277"/>
        <v>0</v>
      </c>
      <c r="K869" s="21">
        <f t="shared" si="277"/>
        <v>0</v>
      </c>
      <c r="L869" s="21">
        <f t="shared" si="277"/>
        <v>0</v>
      </c>
      <c r="M869" s="21">
        <f t="shared" si="277"/>
        <v>0</v>
      </c>
      <c r="N869" s="21">
        <f t="shared" si="277"/>
        <v>0</v>
      </c>
      <c r="O869" s="21">
        <f t="shared" si="277"/>
        <v>0</v>
      </c>
      <c r="P869" s="21">
        <f t="shared" si="277"/>
        <v>0</v>
      </c>
      <c r="Q869" s="21">
        <f t="shared" si="277"/>
        <v>0</v>
      </c>
    </row>
    <row r="870" spans="1:17" s="30" customFormat="1" ht="15" x14ac:dyDescent="0.2">
      <c r="A870" s="58"/>
      <c r="B870" s="61" t="s">
        <v>329</v>
      </c>
      <c r="C870" s="29" t="s">
        <v>45</v>
      </c>
      <c r="D870" s="60"/>
      <c r="E870" s="21">
        <f t="shared" si="258"/>
        <v>0</v>
      </c>
      <c r="F870" s="20">
        <v>0</v>
      </c>
      <c r="G870" s="20">
        <v>0</v>
      </c>
      <c r="H870" s="20">
        <v>0</v>
      </c>
      <c r="I870" s="20">
        <v>0</v>
      </c>
      <c r="J870" s="20">
        <v>0</v>
      </c>
      <c r="K870" s="20">
        <v>0</v>
      </c>
      <c r="L870" s="20">
        <v>0</v>
      </c>
      <c r="M870" s="20">
        <v>0</v>
      </c>
      <c r="N870" s="20">
        <v>0</v>
      </c>
      <c r="O870" s="20">
        <v>0</v>
      </c>
      <c r="P870" s="20">
        <v>0</v>
      </c>
      <c r="Q870" s="20">
        <v>0</v>
      </c>
    </row>
    <row r="871" spans="1:17" s="30" customFormat="1" ht="15" x14ac:dyDescent="0.2">
      <c r="A871" s="58"/>
      <c r="B871" s="61"/>
      <c r="C871" s="29" t="s">
        <v>46</v>
      </c>
      <c r="D871" s="60"/>
      <c r="E871" s="21">
        <f t="shared" si="258"/>
        <v>80645.889890000006</v>
      </c>
      <c r="F871" s="20">
        <v>0</v>
      </c>
      <c r="G871" s="20">
        <v>0</v>
      </c>
      <c r="H871" s="20">
        <v>22000</v>
      </c>
      <c r="I871" s="20">
        <v>58645.889889999999</v>
      </c>
      <c r="J871" s="20">
        <v>0</v>
      </c>
      <c r="K871" s="20">
        <v>0</v>
      </c>
      <c r="L871" s="20">
        <v>0</v>
      </c>
      <c r="M871" s="20">
        <v>0</v>
      </c>
      <c r="N871" s="20">
        <v>0</v>
      </c>
      <c r="O871" s="20">
        <v>0</v>
      </c>
      <c r="P871" s="20">
        <v>0</v>
      </c>
      <c r="Q871" s="20">
        <v>0</v>
      </c>
    </row>
    <row r="872" spans="1:17" s="30" customFormat="1" ht="15" x14ac:dyDescent="0.2">
      <c r="A872" s="58"/>
      <c r="B872" s="61"/>
      <c r="C872" s="29" t="s">
        <v>47</v>
      </c>
      <c r="D872" s="60"/>
      <c r="E872" s="21">
        <f t="shared" si="258"/>
        <v>8960.6544300000005</v>
      </c>
      <c r="F872" s="20">
        <v>0</v>
      </c>
      <c r="G872" s="20">
        <f>G871/0.9*0.1</f>
        <v>0</v>
      </c>
      <c r="H872" s="20">
        <f>H871/0.9*0.1</f>
        <v>2444.4444400000002</v>
      </c>
      <c r="I872" s="20">
        <f>I871/0.9*0.1</f>
        <v>6516.2099900000003</v>
      </c>
      <c r="J872" s="20">
        <v>0</v>
      </c>
      <c r="K872" s="20">
        <v>0</v>
      </c>
      <c r="L872" s="20">
        <v>0</v>
      </c>
      <c r="M872" s="20">
        <v>0</v>
      </c>
      <c r="N872" s="20">
        <v>0</v>
      </c>
      <c r="O872" s="20">
        <v>0</v>
      </c>
      <c r="P872" s="20">
        <v>0</v>
      </c>
      <c r="Q872" s="20">
        <v>0</v>
      </c>
    </row>
    <row r="873" spans="1:17" s="30" customFormat="1" ht="15" x14ac:dyDescent="0.2">
      <c r="A873" s="59"/>
      <c r="B873" s="62"/>
      <c r="C873" s="29" t="s">
        <v>48</v>
      </c>
      <c r="D873" s="60"/>
      <c r="E873" s="21">
        <f t="shared" si="258"/>
        <v>0</v>
      </c>
      <c r="F873" s="20">
        <v>0</v>
      </c>
      <c r="G873" s="20">
        <v>0</v>
      </c>
      <c r="H873" s="20">
        <v>0</v>
      </c>
      <c r="I873" s="20">
        <v>0</v>
      </c>
      <c r="J873" s="20">
        <v>0</v>
      </c>
      <c r="K873" s="20">
        <v>0</v>
      </c>
      <c r="L873" s="20">
        <v>0</v>
      </c>
      <c r="M873" s="20">
        <v>0</v>
      </c>
      <c r="N873" s="20">
        <v>0</v>
      </c>
      <c r="O873" s="20">
        <v>0</v>
      </c>
      <c r="P873" s="20">
        <v>0</v>
      </c>
      <c r="Q873" s="20">
        <v>0</v>
      </c>
    </row>
    <row r="874" spans="1:17" s="30" customFormat="1" ht="15" x14ac:dyDescent="0.2">
      <c r="A874" s="57" t="s">
        <v>620</v>
      </c>
      <c r="B874" s="31" t="s">
        <v>330</v>
      </c>
      <c r="C874" s="29" t="s">
        <v>44</v>
      </c>
      <c r="D874" s="60"/>
      <c r="E874" s="21">
        <f t="shared" ref="E874:E883" si="278">SUM(F874:Q874)</f>
        <v>9003.8401599999997</v>
      </c>
      <c r="F874" s="21">
        <f>SUM(F875:F878)</f>
        <v>0</v>
      </c>
      <c r="G874" s="21">
        <f t="shared" ref="G874:Q874" si="279">SUM(G875:G878)</f>
        <v>0</v>
      </c>
      <c r="H874" s="21">
        <f t="shared" si="279"/>
        <v>0</v>
      </c>
      <c r="I874" s="21">
        <f t="shared" si="279"/>
        <v>0</v>
      </c>
      <c r="J874" s="21">
        <f t="shared" si="279"/>
        <v>0</v>
      </c>
      <c r="K874" s="21">
        <f t="shared" si="279"/>
        <v>0</v>
      </c>
      <c r="L874" s="21">
        <f t="shared" si="279"/>
        <v>0</v>
      </c>
      <c r="M874" s="21">
        <f t="shared" si="279"/>
        <v>1483.5538200000001</v>
      </c>
      <c r="N874" s="21">
        <f t="shared" si="279"/>
        <v>7520.2863399999997</v>
      </c>
      <c r="O874" s="21">
        <f t="shared" si="279"/>
        <v>0</v>
      </c>
      <c r="P874" s="21">
        <f t="shared" si="279"/>
        <v>0</v>
      </c>
      <c r="Q874" s="21">
        <f t="shared" si="279"/>
        <v>0</v>
      </c>
    </row>
    <row r="875" spans="1:17" s="30" customFormat="1" ht="15" x14ac:dyDescent="0.2">
      <c r="A875" s="58"/>
      <c r="B875" s="61" t="s">
        <v>331</v>
      </c>
      <c r="C875" s="29" t="s">
        <v>45</v>
      </c>
      <c r="D875" s="60"/>
      <c r="E875" s="21">
        <f t="shared" si="278"/>
        <v>0</v>
      </c>
      <c r="F875" s="20">
        <v>0</v>
      </c>
      <c r="G875" s="20">
        <v>0</v>
      </c>
      <c r="H875" s="20">
        <v>0</v>
      </c>
      <c r="I875" s="20">
        <v>0</v>
      </c>
      <c r="J875" s="20">
        <v>0</v>
      </c>
      <c r="K875" s="20">
        <v>0</v>
      </c>
      <c r="L875" s="20">
        <v>0</v>
      </c>
      <c r="M875" s="20">
        <v>0</v>
      </c>
      <c r="N875" s="20">
        <v>0</v>
      </c>
      <c r="O875" s="20">
        <v>0</v>
      </c>
      <c r="P875" s="20">
        <v>0</v>
      </c>
      <c r="Q875" s="20">
        <v>0</v>
      </c>
    </row>
    <row r="876" spans="1:17" s="30" customFormat="1" ht="15" x14ac:dyDescent="0.2">
      <c r="A876" s="58"/>
      <c r="B876" s="61"/>
      <c r="C876" s="29" t="s">
        <v>46</v>
      </c>
      <c r="D876" s="60"/>
      <c r="E876" s="21">
        <f t="shared" si="278"/>
        <v>9003.8401599999997</v>
      </c>
      <c r="F876" s="20">
        <v>0</v>
      </c>
      <c r="G876" s="20">
        <v>0</v>
      </c>
      <c r="H876" s="20">
        <v>0</v>
      </c>
      <c r="I876" s="20">
        <v>0</v>
      </c>
      <c r="J876" s="20">
        <v>0</v>
      </c>
      <c r="K876" s="20">
        <v>0</v>
      </c>
      <c r="L876" s="20">
        <v>0</v>
      </c>
      <c r="M876" s="20">
        <v>1483.5538200000001</v>
      </c>
      <c r="N876" s="20">
        <f>7818.00173-297.71539</f>
        <v>7520.2863399999997</v>
      </c>
      <c r="O876" s="20">
        <v>0</v>
      </c>
      <c r="P876" s="20">
        <v>0</v>
      </c>
      <c r="Q876" s="20">
        <v>0</v>
      </c>
    </row>
    <row r="877" spans="1:17" s="30" customFormat="1" ht="15" x14ac:dyDescent="0.2">
      <c r="A877" s="58"/>
      <c r="B877" s="61"/>
      <c r="C877" s="29" t="s">
        <v>47</v>
      </c>
      <c r="D877" s="60"/>
      <c r="E877" s="21">
        <f t="shared" si="278"/>
        <v>0</v>
      </c>
      <c r="F877" s="20">
        <v>0</v>
      </c>
      <c r="G877" s="20">
        <f>G876/0.9*0.1</f>
        <v>0</v>
      </c>
      <c r="H877" s="20">
        <f>H876/0.9*0.1</f>
        <v>0</v>
      </c>
      <c r="I877" s="20">
        <f>I876/0.9*0.1</f>
        <v>0</v>
      </c>
      <c r="J877" s="20">
        <v>0</v>
      </c>
      <c r="K877" s="20">
        <v>0</v>
      </c>
      <c r="L877" s="20">
        <v>0</v>
      </c>
      <c r="M877" s="20">
        <v>0</v>
      </c>
      <c r="N877" s="20">
        <v>0</v>
      </c>
      <c r="O877" s="20">
        <v>0</v>
      </c>
      <c r="P877" s="20">
        <v>0</v>
      </c>
      <c r="Q877" s="20">
        <v>0</v>
      </c>
    </row>
    <row r="878" spans="1:17" s="30" customFormat="1" ht="15" x14ac:dyDescent="0.2">
      <c r="A878" s="59"/>
      <c r="B878" s="62"/>
      <c r="C878" s="29" t="s">
        <v>48</v>
      </c>
      <c r="D878" s="60"/>
      <c r="E878" s="21">
        <f t="shared" si="278"/>
        <v>0</v>
      </c>
      <c r="F878" s="20">
        <v>0</v>
      </c>
      <c r="G878" s="20">
        <v>0</v>
      </c>
      <c r="H878" s="20">
        <v>0</v>
      </c>
      <c r="I878" s="20">
        <v>0</v>
      </c>
      <c r="J878" s="20">
        <v>0</v>
      </c>
      <c r="K878" s="20">
        <v>0</v>
      </c>
      <c r="L878" s="20">
        <v>0</v>
      </c>
      <c r="M878" s="20">
        <v>0</v>
      </c>
      <c r="N878" s="20">
        <v>0</v>
      </c>
      <c r="O878" s="20">
        <v>0</v>
      </c>
      <c r="P878" s="20">
        <v>0</v>
      </c>
      <c r="Q878" s="20">
        <v>0</v>
      </c>
    </row>
    <row r="879" spans="1:17" s="30" customFormat="1" ht="15" x14ac:dyDescent="0.2">
      <c r="A879" s="57" t="s">
        <v>621</v>
      </c>
      <c r="B879" s="31" t="s">
        <v>403</v>
      </c>
      <c r="C879" s="29" t="s">
        <v>44</v>
      </c>
      <c r="D879" s="60"/>
      <c r="E879" s="21">
        <f t="shared" si="278"/>
        <v>902609.12627000001</v>
      </c>
      <c r="F879" s="21">
        <f>SUM(F880:F883)</f>
        <v>0</v>
      </c>
      <c r="G879" s="21">
        <f t="shared" ref="G879:Q879" si="280">SUM(G880:G883)</f>
        <v>0</v>
      </c>
      <c r="H879" s="21">
        <f t="shared" si="280"/>
        <v>0</v>
      </c>
      <c r="I879" s="21">
        <f t="shared" si="280"/>
        <v>0</v>
      </c>
      <c r="J879" s="21">
        <f t="shared" si="280"/>
        <v>0</v>
      </c>
      <c r="K879" s="21">
        <f t="shared" si="280"/>
        <v>0</v>
      </c>
      <c r="L879" s="21">
        <f t="shared" si="280"/>
        <v>0</v>
      </c>
      <c r="M879" s="21">
        <f t="shared" si="280"/>
        <v>0</v>
      </c>
      <c r="N879" s="21">
        <f t="shared" si="280"/>
        <v>16814.126270000001</v>
      </c>
      <c r="O879" s="21">
        <f t="shared" si="280"/>
        <v>25000</v>
      </c>
      <c r="P879" s="21">
        <f t="shared" si="280"/>
        <v>206367</v>
      </c>
      <c r="Q879" s="21">
        <f t="shared" si="280"/>
        <v>654428</v>
      </c>
    </row>
    <row r="880" spans="1:17" s="30" customFormat="1" ht="15" x14ac:dyDescent="0.2">
      <c r="A880" s="58"/>
      <c r="B880" s="61" t="s">
        <v>404</v>
      </c>
      <c r="C880" s="29" t="s">
        <v>45</v>
      </c>
      <c r="D880" s="60"/>
      <c r="E880" s="21">
        <f t="shared" si="278"/>
        <v>604102</v>
      </c>
      <c r="F880" s="20">
        <v>0</v>
      </c>
      <c r="G880" s="20">
        <v>0</v>
      </c>
      <c r="H880" s="20">
        <v>0</v>
      </c>
      <c r="I880" s="20">
        <v>0</v>
      </c>
      <c r="J880" s="20">
        <v>0</v>
      </c>
      <c r="K880" s="20">
        <v>0</v>
      </c>
      <c r="L880" s="20">
        <v>0</v>
      </c>
      <c r="M880" s="20">
        <v>0</v>
      </c>
      <c r="N880" s="20">
        <v>0</v>
      </c>
      <c r="O880" s="20">
        <v>0</v>
      </c>
      <c r="P880" s="20">
        <v>201367</v>
      </c>
      <c r="Q880" s="20">
        <v>402735</v>
      </c>
    </row>
    <row r="881" spans="1:17" s="30" customFormat="1" ht="15" x14ac:dyDescent="0.2">
      <c r="A881" s="58"/>
      <c r="B881" s="61"/>
      <c r="C881" s="29" t="s">
        <v>46</v>
      </c>
      <c r="D881" s="60"/>
      <c r="E881" s="21">
        <f t="shared" si="278"/>
        <v>298507.12627000001</v>
      </c>
      <c r="F881" s="20">
        <v>0</v>
      </c>
      <c r="G881" s="20">
        <v>0</v>
      </c>
      <c r="H881" s="20">
        <v>0</v>
      </c>
      <c r="I881" s="20">
        <v>0</v>
      </c>
      <c r="J881" s="20">
        <v>0</v>
      </c>
      <c r="K881" s="20">
        <v>0</v>
      </c>
      <c r="L881" s="20">
        <v>0</v>
      </c>
      <c r="M881" s="20">
        <v>0</v>
      </c>
      <c r="N881" s="20">
        <f>16834.2662-20.13993</f>
        <v>16814.126270000001</v>
      </c>
      <c r="O881" s="20">
        <v>25000</v>
      </c>
      <c r="P881" s="20">
        <v>5000</v>
      </c>
      <c r="Q881" s="20">
        <v>251693</v>
      </c>
    </row>
    <row r="882" spans="1:17" s="30" customFormat="1" ht="15" x14ac:dyDescent="0.2">
      <c r="A882" s="58"/>
      <c r="B882" s="61"/>
      <c r="C882" s="29" t="s">
        <v>47</v>
      </c>
      <c r="D882" s="60"/>
      <c r="E882" s="21">
        <f t="shared" si="278"/>
        <v>0</v>
      </c>
      <c r="F882" s="20">
        <v>0</v>
      </c>
      <c r="G882" s="20">
        <f>G881/0.9*0.1</f>
        <v>0</v>
      </c>
      <c r="H882" s="20">
        <f>H881/0.9*0.1</f>
        <v>0</v>
      </c>
      <c r="I882" s="20">
        <f>I881/0.9*0.1</f>
        <v>0</v>
      </c>
      <c r="J882" s="20">
        <v>0</v>
      </c>
      <c r="K882" s="20">
        <v>0</v>
      </c>
      <c r="L882" s="20">
        <v>0</v>
      </c>
      <c r="M882" s="20">
        <v>0</v>
      </c>
      <c r="N882" s="20">
        <v>0</v>
      </c>
      <c r="O882" s="20">
        <v>0</v>
      </c>
      <c r="P882" s="20">
        <v>0</v>
      </c>
      <c r="Q882" s="20">
        <v>0</v>
      </c>
    </row>
    <row r="883" spans="1:17" s="30" customFormat="1" ht="15" x14ac:dyDescent="0.2">
      <c r="A883" s="59"/>
      <c r="B883" s="62"/>
      <c r="C883" s="29" t="s">
        <v>48</v>
      </c>
      <c r="D883" s="60"/>
      <c r="E883" s="21">
        <f t="shared" si="278"/>
        <v>0</v>
      </c>
      <c r="F883" s="20">
        <v>0</v>
      </c>
      <c r="G883" s="20">
        <v>0</v>
      </c>
      <c r="H883" s="20">
        <v>0</v>
      </c>
      <c r="I883" s="20">
        <v>0</v>
      </c>
      <c r="J883" s="20">
        <v>0</v>
      </c>
      <c r="K883" s="20">
        <v>0</v>
      </c>
      <c r="L883" s="20">
        <v>0</v>
      </c>
      <c r="M883" s="20">
        <v>0</v>
      </c>
      <c r="N883" s="20">
        <v>0</v>
      </c>
      <c r="O883" s="20">
        <v>0</v>
      </c>
      <c r="P883" s="20">
        <v>0</v>
      </c>
      <c r="Q883" s="20">
        <v>0</v>
      </c>
    </row>
    <row r="884" spans="1:17" s="30" customFormat="1" ht="15" x14ac:dyDescent="0.2">
      <c r="A884" s="57" t="s">
        <v>622</v>
      </c>
      <c r="B884" s="31" t="s">
        <v>332</v>
      </c>
      <c r="C884" s="29" t="s">
        <v>44</v>
      </c>
      <c r="D884" s="60"/>
      <c r="E884" s="21">
        <f t="shared" si="258"/>
        <v>6278.7</v>
      </c>
      <c r="F884" s="21">
        <f>SUM(F885:F888)</f>
        <v>6278.7</v>
      </c>
      <c r="G884" s="21">
        <f t="shared" ref="G884:Q884" si="281">SUM(G885:G888)</f>
        <v>0</v>
      </c>
      <c r="H884" s="21">
        <f t="shared" si="281"/>
        <v>0</v>
      </c>
      <c r="I884" s="21">
        <f t="shared" si="281"/>
        <v>0</v>
      </c>
      <c r="J884" s="21">
        <f t="shared" si="281"/>
        <v>0</v>
      </c>
      <c r="K884" s="21">
        <f t="shared" si="281"/>
        <v>0</v>
      </c>
      <c r="L884" s="21">
        <f t="shared" si="281"/>
        <v>0</v>
      </c>
      <c r="M884" s="21">
        <f t="shared" si="281"/>
        <v>0</v>
      </c>
      <c r="N884" s="21">
        <f t="shared" si="281"/>
        <v>0</v>
      </c>
      <c r="O884" s="21">
        <f t="shared" si="281"/>
        <v>0</v>
      </c>
      <c r="P884" s="21">
        <f t="shared" si="281"/>
        <v>0</v>
      </c>
      <c r="Q884" s="21">
        <f t="shared" si="281"/>
        <v>0</v>
      </c>
    </row>
    <row r="885" spans="1:17" s="30" customFormat="1" ht="15" x14ac:dyDescent="0.2">
      <c r="A885" s="58"/>
      <c r="B885" s="61" t="s">
        <v>333</v>
      </c>
      <c r="C885" s="29" t="s">
        <v>45</v>
      </c>
      <c r="D885" s="60"/>
      <c r="E885" s="21">
        <f t="shared" si="258"/>
        <v>0</v>
      </c>
      <c r="F885" s="20">
        <v>0</v>
      </c>
      <c r="G885" s="20">
        <v>0</v>
      </c>
      <c r="H885" s="20">
        <v>0</v>
      </c>
      <c r="I885" s="20">
        <v>0</v>
      </c>
      <c r="J885" s="20">
        <v>0</v>
      </c>
      <c r="K885" s="20">
        <v>0</v>
      </c>
      <c r="L885" s="20">
        <v>0</v>
      </c>
      <c r="M885" s="20">
        <v>0</v>
      </c>
      <c r="N885" s="20">
        <v>0</v>
      </c>
      <c r="O885" s="20">
        <v>0</v>
      </c>
      <c r="P885" s="20">
        <v>0</v>
      </c>
      <c r="Q885" s="20">
        <v>0</v>
      </c>
    </row>
    <row r="886" spans="1:17" s="30" customFormat="1" ht="15" x14ac:dyDescent="0.2">
      <c r="A886" s="58"/>
      <c r="B886" s="61"/>
      <c r="C886" s="29" t="s">
        <v>46</v>
      </c>
      <c r="D886" s="60"/>
      <c r="E886" s="21">
        <f t="shared" si="258"/>
        <v>6278.7</v>
      </c>
      <c r="F886" s="20">
        <v>6278.7</v>
      </c>
      <c r="G886" s="20">
        <v>0</v>
      </c>
      <c r="H886" s="20">
        <v>0</v>
      </c>
      <c r="I886" s="20">
        <v>0</v>
      </c>
      <c r="J886" s="20">
        <v>0</v>
      </c>
      <c r="K886" s="20">
        <v>0</v>
      </c>
      <c r="L886" s="20">
        <v>0</v>
      </c>
      <c r="M886" s="20">
        <v>0</v>
      </c>
      <c r="N886" s="20">
        <v>0</v>
      </c>
      <c r="O886" s="20">
        <v>0</v>
      </c>
      <c r="P886" s="20">
        <v>0</v>
      </c>
      <c r="Q886" s="20">
        <v>0</v>
      </c>
    </row>
    <row r="887" spans="1:17" s="30" customFormat="1" ht="15" x14ac:dyDescent="0.2">
      <c r="A887" s="58"/>
      <c r="B887" s="61"/>
      <c r="C887" s="29" t="s">
        <v>47</v>
      </c>
      <c r="D887" s="60"/>
      <c r="E887" s="21">
        <f t="shared" si="258"/>
        <v>0</v>
      </c>
      <c r="F887" s="20">
        <v>0</v>
      </c>
      <c r="G887" s="20">
        <v>0</v>
      </c>
      <c r="H887" s="20">
        <v>0</v>
      </c>
      <c r="I887" s="20">
        <v>0</v>
      </c>
      <c r="J887" s="20">
        <v>0</v>
      </c>
      <c r="K887" s="20">
        <v>0</v>
      </c>
      <c r="L887" s="20">
        <v>0</v>
      </c>
      <c r="M887" s="20">
        <v>0</v>
      </c>
      <c r="N887" s="20">
        <v>0</v>
      </c>
      <c r="O887" s="20">
        <v>0</v>
      </c>
      <c r="P887" s="20">
        <v>0</v>
      </c>
      <c r="Q887" s="20">
        <v>0</v>
      </c>
    </row>
    <row r="888" spans="1:17" s="30" customFormat="1" ht="15" x14ac:dyDescent="0.2">
      <c r="A888" s="59"/>
      <c r="B888" s="62"/>
      <c r="C888" s="29" t="s">
        <v>48</v>
      </c>
      <c r="D888" s="60"/>
      <c r="E888" s="21">
        <f t="shared" si="258"/>
        <v>0</v>
      </c>
      <c r="F888" s="20">
        <v>0</v>
      </c>
      <c r="G888" s="20">
        <v>0</v>
      </c>
      <c r="H888" s="20">
        <v>0</v>
      </c>
      <c r="I888" s="20">
        <v>0</v>
      </c>
      <c r="J888" s="20">
        <v>0</v>
      </c>
      <c r="K888" s="20">
        <v>0</v>
      </c>
      <c r="L888" s="20">
        <v>0</v>
      </c>
      <c r="M888" s="20">
        <v>0</v>
      </c>
      <c r="N888" s="20">
        <v>0</v>
      </c>
      <c r="O888" s="20">
        <v>0</v>
      </c>
      <c r="P888" s="20">
        <v>0</v>
      </c>
      <c r="Q888" s="20">
        <v>0</v>
      </c>
    </row>
    <row r="889" spans="1:17" s="30" customFormat="1" ht="15" x14ac:dyDescent="0.2">
      <c r="A889" s="57" t="s">
        <v>623</v>
      </c>
      <c r="B889" s="31" t="s">
        <v>334</v>
      </c>
      <c r="C889" s="29" t="s">
        <v>44</v>
      </c>
      <c r="D889" s="60"/>
      <c r="E889" s="21">
        <f t="shared" si="258"/>
        <v>248110.50586</v>
      </c>
      <c r="F889" s="21">
        <f t="shared" ref="F889:Q889" si="282">SUM(F890:F893)</f>
        <v>0</v>
      </c>
      <c r="G889" s="21">
        <f t="shared" si="282"/>
        <v>0</v>
      </c>
      <c r="H889" s="21">
        <f t="shared" si="282"/>
        <v>0</v>
      </c>
      <c r="I889" s="21">
        <f t="shared" si="282"/>
        <v>0</v>
      </c>
      <c r="J889" s="21">
        <f t="shared" si="282"/>
        <v>208859.24153</v>
      </c>
      <c r="K889" s="21">
        <f t="shared" si="282"/>
        <v>4873.75</v>
      </c>
      <c r="L889" s="21">
        <f t="shared" si="282"/>
        <v>4020.38096</v>
      </c>
      <c r="M889" s="21">
        <f t="shared" si="282"/>
        <v>9999.9904999999999</v>
      </c>
      <c r="N889" s="21">
        <f t="shared" si="282"/>
        <v>0</v>
      </c>
      <c r="O889" s="21">
        <f t="shared" si="282"/>
        <v>6785.7142899999999</v>
      </c>
      <c r="P889" s="21">
        <f t="shared" si="282"/>
        <v>6785.7142899999999</v>
      </c>
      <c r="Q889" s="21">
        <f t="shared" si="282"/>
        <v>6785.7142899999999</v>
      </c>
    </row>
    <row r="890" spans="1:17" s="30" customFormat="1" ht="15" x14ac:dyDescent="0.2">
      <c r="A890" s="58"/>
      <c r="B890" s="61" t="s">
        <v>335</v>
      </c>
      <c r="C890" s="29" t="s">
        <v>45</v>
      </c>
      <c r="D890" s="60"/>
      <c r="E890" s="21">
        <f t="shared" si="258"/>
        <v>0</v>
      </c>
      <c r="F890" s="20">
        <f>F895+F900</f>
        <v>0</v>
      </c>
      <c r="G890" s="20">
        <f t="shared" ref="G890:Q890" si="283">G895+G900</f>
        <v>0</v>
      </c>
      <c r="H890" s="20">
        <f t="shared" si="283"/>
        <v>0</v>
      </c>
      <c r="I890" s="20">
        <f t="shared" si="283"/>
        <v>0</v>
      </c>
      <c r="J890" s="20">
        <f t="shared" si="283"/>
        <v>0</v>
      </c>
      <c r="K890" s="20">
        <f t="shared" si="283"/>
        <v>0</v>
      </c>
      <c r="L890" s="20">
        <f t="shared" si="283"/>
        <v>0</v>
      </c>
      <c r="M890" s="20">
        <f t="shared" si="283"/>
        <v>0</v>
      </c>
      <c r="N890" s="20">
        <f t="shared" si="283"/>
        <v>0</v>
      </c>
      <c r="O890" s="20">
        <f t="shared" si="283"/>
        <v>0</v>
      </c>
      <c r="P890" s="20">
        <f t="shared" si="283"/>
        <v>0</v>
      </c>
      <c r="Q890" s="20">
        <f t="shared" si="283"/>
        <v>0</v>
      </c>
    </row>
    <row r="891" spans="1:17" s="30" customFormat="1" ht="15" x14ac:dyDescent="0.2">
      <c r="A891" s="58"/>
      <c r="B891" s="61"/>
      <c r="C891" s="29" t="s">
        <v>46</v>
      </c>
      <c r="D891" s="60"/>
      <c r="E891" s="21">
        <f t="shared" si="258"/>
        <v>173677.35409000001</v>
      </c>
      <c r="F891" s="20">
        <f t="shared" ref="F891:Q893" si="284">F896+F901</f>
        <v>0</v>
      </c>
      <c r="G891" s="20">
        <f t="shared" si="284"/>
        <v>0</v>
      </c>
      <c r="H891" s="20">
        <f t="shared" si="284"/>
        <v>0</v>
      </c>
      <c r="I891" s="20">
        <f t="shared" si="284"/>
        <v>0</v>
      </c>
      <c r="J891" s="20">
        <f t="shared" si="284"/>
        <v>146201.46906999999</v>
      </c>
      <c r="K891" s="20">
        <f t="shared" si="284"/>
        <v>3411.625</v>
      </c>
      <c r="L891" s="20">
        <f t="shared" si="284"/>
        <v>2814.26667</v>
      </c>
      <c r="M891" s="20">
        <f t="shared" si="284"/>
        <v>6999.9933499999997</v>
      </c>
      <c r="N891" s="20">
        <f t="shared" si="284"/>
        <v>0</v>
      </c>
      <c r="O891" s="20">
        <f t="shared" si="284"/>
        <v>4750</v>
      </c>
      <c r="P891" s="20">
        <f t="shared" si="284"/>
        <v>4750</v>
      </c>
      <c r="Q891" s="20">
        <f t="shared" si="284"/>
        <v>4750</v>
      </c>
    </row>
    <row r="892" spans="1:17" s="30" customFormat="1" ht="15" x14ac:dyDescent="0.2">
      <c r="A892" s="58"/>
      <c r="B892" s="61"/>
      <c r="C892" s="29" t="s">
        <v>47</v>
      </c>
      <c r="D892" s="60"/>
      <c r="E892" s="21">
        <f t="shared" si="258"/>
        <v>74433.151769999997</v>
      </c>
      <c r="F892" s="20">
        <f t="shared" si="284"/>
        <v>0</v>
      </c>
      <c r="G892" s="20">
        <f t="shared" si="284"/>
        <v>0</v>
      </c>
      <c r="H892" s="20">
        <f t="shared" si="284"/>
        <v>0</v>
      </c>
      <c r="I892" s="20">
        <f t="shared" si="284"/>
        <v>0</v>
      </c>
      <c r="J892" s="20">
        <f t="shared" si="284"/>
        <v>62657.77246</v>
      </c>
      <c r="K892" s="20">
        <f t="shared" si="284"/>
        <v>1462.125</v>
      </c>
      <c r="L892" s="20">
        <f t="shared" si="284"/>
        <v>1206.11429</v>
      </c>
      <c r="M892" s="20">
        <f t="shared" si="284"/>
        <v>2999.9971500000001</v>
      </c>
      <c r="N892" s="20">
        <f t="shared" si="284"/>
        <v>0</v>
      </c>
      <c r="O892" s="20">
        <f t="shared" si="284"/>
        <v>2035.7142899999999</v>
      </c>
      <c r="P892" s="20">
        <f t="shared" si="284"/>
        <v>2035.7142899999999</v>
      </c>
      <c r="Q892" s="20">
        <f t="shared" si="284"/>
        <v>2035.7142899999999</v>
      </c>
    </row>
    <row r="893" spans="1:17" s="30" customFormat="1" ht="21.75" customHeight="1" x14ac:dyDescent="0.2">
      <c r="A893" s="59"/>
      <c r="B893" s="62"/>
      <c r="C893" s="29" t="s">
        <v>48</v>
      </c>
      <c r="D893" s="60"/>
      <c r="E893" s="21">
        <f t="shared" si="258"/>
        <v>0</v>
      </c>
      <c r="F893" s="20">
        <f t="shared" si="284"/>
        <v>0</v>
      </c>
      <c r="G893" s="20">
        <f t="shared" si="284"/>
        <v>0</v>
      </c>
      <c r="H893" s="20">
        <f t="shared" si="284"/>
        <v>0</v>
      </c>
      <c r="I893" s="20">
        <f t="shared" si="284"/>
        <v>0</v>
      </c>
      <c r="J893" s="20">
        <f t="shared" si="284"/>
        <v>0</v>
      </c>
      <c r="K893" s="20">
        <f t="shared" si="284"/>
        <v>0</v>
      </c>
      <c r="L893" s="20">
        <f t="shared" si="284"/>
        <v>0</v>
      </c>
      <c r="M893" s="20">
        <f t="shared" si="284"/>
        <v>0</v>
      </c>
      <c r="N893" s="20">
        <f t="shared" si="284"/>
        <v>0</v>
      </c>
      <c r="O893" s="20">
        <f t="shared" si="284"/>
        <v>0</v>
      </c>
      <c r="P893" s="20">
        <f t="shared" si="284"/>
        <v>0</v>
      </c>
      <c r="Q893" s="20">
        <f t="shared" si="284"/>
        <v>0</v>
      </c>
    </row>
    <row r="894" spans="1:17" s="30" customFormat="1" ht="15" x14ac:dyDescent="0.2">
      <c r="A894" s="57" t="s">
        <v>624</v>
      </c>
      <c r="B894" s="31" t="s">
        <v>336</v>
      </c>
      <c r="C894" s="29" t="s">
        <v>44</v>
      </c>
      <c r="D894" s="60"/>
      <c r="E894" s="21">
        <f t="shared" si="258"/>
        <v>194250</v>
      </c>
      <c r="F894" s="21">
        <f t="shared" ref="F894:Q894" si="285">SUM(F895:F898)</f>
        <v>0</v>
      </c>
      <c r="G894" s="21">
        <f t="shared" si="285"/>
        <v>0</v>
      </c>
      <c r="H894" s="21">
        <f t="shared" si="285"/>
        <v>0</v>
      </c>
      <c r="I894" s="21">
        <f t="shared" si="285"/>
        <v>0</v>
      </c>
      <c r="J894" s="21">
        <f t="shared" si="285"/>
        <v>194250</v>
      </c>
      <c r="K894" s="21">
        <f t="shared" si="285"/>
        <v>0</v>
      </c>
      <c r="L894" s="21">
        <f t="shared" si="285"/>
        <v>0</v>
      </c>
      <c r="M894" s="21">
        <f t="shared" si="285"/>
        <v>0</v>
      </c>
      <c r="N894" s="21">
        <f t="shared" si="285"/>
        <v>0</v>
      </c>
      <c r="O894" s="21">
        <f t="shared" si="285"/>
        <v>0</v>
      </c>
      <c r="P894" s="21">
        <f t="shared" si="285"/>
        <v>0</v>
      </c>
      <c r="Q894" s="21">
        <f t="shared" si="285"/>
        <v>0</v>
      </c>
    </row>
    <row r="895" spans="1:17" s="30" customFormat="1" ht="15" x14ac:dyDescent="0.2">
      <c r="A895" s="58"/>
      <c r="B895" s="61" t="s">
        <v>337</v>
      </c>
      <c r="C895" s="29" t="s">
        <v>45</v>
      </c>
      <c r="D895" s="60"/>
      <c r="E895" s="21">
        <f t="shared" si="258"/>
        <v>0</v>
      </c>
      <c r="F895" s="20">
        <v>0</v>
      </c>
      <c r="G895" s="20">
        <v>0</v>
      </c>
      <c r="H895" s="20">
        <v>0</v>
      </c>
      <c r="I895" s="20">
        <v>0</v>
      </c>
      <c r="J895" s="20">
        <v>0</v>
      </c>
      <c r="K895" s="20">
        <v>0</v>
      </c>
      <c r="L895" s="20">
        <v>0</v>
      </c>
      <c r="M895" s="20">
        <v>0</v>
      </c>
      <c r="N895" s="20">
        <v>0</v>
      </c>
      <c r="O895" s="20">
        <v>0</v>
      </c>
      <c r="P895" s="20">
        <v>0</v>
      </c>
      <c r="Q895" s="20">
        <v>0</v>
      </c>
    </row>
    <row r="896" spans="1:17" s="30" customFormat="1" ht="15" x14ac:dyDescent="0.2">
      <c r="A896" s="58"/>
      <c r="B896" s="61"/>
      <c r="C896" s="29" t="s">
        <v>46</v>
      </c>
      <c r="D896" s="60"/>
      <c r="E896" s="21">
        <f t="shared" si="258"/>
        <v>135975</v>
      </c>
      <c r="F896" s="20">
        <v>0</v>
      </c>
      <c r="G896" s="20">
        <v>0</v>
      </c>
      <c r="H896" s="20">
        <v>0</v>
      </c>
      <c r="I896" s="20">
        <v>0</v>
      </c>
      <c r="J896" s="20">
        <v>135975</v>
      </c>
      <c r="K896" s="20">
        <v>0</v>
      </c>
      <c r="L896" s="20">
        <v>0</v>
      </c>
      <c r="M896" s="20">
        <v>0</v>
      </c>
      <c r="N896" s="20">
        <v>0</v>
      </c>
      <c r="O896" s="20">
        <v>0</v>
      </c>
      <c r="P896" s="20">
        <v>0</v>
      </c>
      <c r="Q896" s="20">
        <v>0</v>
      </c>
    </row>
    <row r="897" spans="1:17" s="30" customFormat="1" ht="15" x14ac:dyDescent="0.2">
      <c r="A897" s="58"/>
      <c r="B897" s="61"/>
      <c r="C897" s="29" t="s">
        <v>47</v>
      </c>
      <c r="D897" s="60"/>
      <c r="E897" s="21">
        <f t="shared" si="258"/>
        <v>58275</v>
      </c>
      <c r="F897" s="20">
        <f>F896/0.7*0.3</f>
        <v>0</v>
      </c>
      <c r="G897" s="20">
        <f>G896/0.7*0.3</f>
        <v>0</v>
      </c>
      <c r="H897" s="20">
        <v>0</v>
      </c>
      <c r="I897" s="20">
        <f>I896/0.7*0.3</f>
        <v>0</v>
      </c>
      <c r="J897" s="20">
        <f t="shared" ref="J897:Q897" si="286">J896/0.7*0.3</f>
        <v>58275</v>
      </c>
      <c r="K897" s="20">
        <f t="shared" si="286"/>
        <v>0</v>
      </c>
      <c r="L897" s="20">
        <f t="shared" si="286"/>
        <v>0</v>
      </c>
      <c r="M897" s="20">
        <f t="shared" si="286"/>
        <v>0</v>
      </c>
      <c r="N897" s="20">
        <f t="shared" si="286"/>
        <v>0</v>
      </c>
      <c r="O897" s="20">
        <v>0</v>
      </c>
      <c r="P897" s="20">
        <f t="shared" si="286"/>
        <v>0</v>
      </c>
      <c r="Q897" s="20">
        <f t="shared" si="286"/>
        <v>0</v>
      </c>
    </row>
    <row r="898" spans="1:17" s="30" customFormat="1" ht="15" x14ac:dyDescent="0.2">
      <c r="A898" s="59"/>
      <c r="B898" s="62"/>
      <c r="C898" s="29" t="s">
        <v>48</v>
      </c>
      <c r="D898" s="60"/>
      <c r="E898" s="21">
        <f t="shared" si="258"/>
        <v>0</v>
      </c>
      <c r="F898" s="20">
        <v>0</v>
      </c>
      <c r="G898" s="20">
        <v>0</v>
      </c>
      <c r="H898" s="20">
        <v>0</v>
      </c>
      <c r="I898" s="20">
        <v>0</v>
      </c>
      <c r="J898" s="20">
        <v>0</v>
      </c>
      <c r="K898" s="20">
        <v>0</v>
      </c>
      <c r="L898" s="20">
        <v>0</v>
      </c>
      <c r="M898" s="20">
        <v>0</v>
      </c>
      <c r="N898" s="20">
        <v>0</v>
      </c>
      <c r="O898" s="20">
        <v>0</v>
      </c>
      <c r="P898" s="20">
        <v>0</v>
      </c>
      <c r="Q898" s="20">
        <v>0</v>
      </c>
    </row>
    <row r="899" spans="1:17" s="30" customFormat="1" ht="15" x14ac:dyDescent="0.2">
      <c r="A899" s="57" t="s">
        <v>625</v>
      </c>
      <c r="B899" s="31" t="s">
        <v>338</v>
      </c>
      <c r="C899" s="29" t="s">
        <v>44</v>
      </c>
      <c r="D899" s="60"/>
      <c r="E899" s="21">
        <f>SUM(F899:Q899)</f>
        <v>53860.505859999997</v>
      </c>
      <c r="F899" s="21">
        <f t="shared" ref="F899:Q899" si="287">SUM(F900:F903)</f>
        <v>0</v>
      </c>
      <c r="G899" s="21">
        <f t="shared" si="287"/>
        <v>0</v>
      </c>
      <c r="H899" s="21">
        <f t="shared" si="287"/>
        <v>0</v>
      </c>
      <c r="I899" s="21">
        <f t="shared" si="287"/>
        <v>0</v>
      </c>
      <c r="J899" s="21">
        <f t="shared" si="287"/>
        <v>14609.241529999999</v>
      </c>
      <c r="K899" s="21">
        <f t="shared" si="287"/>
        <v>4873.75</v>
      </c>
      <c r="L899" s="21">
        <f t="shared" si="287"/>
        <v>4020.38096</v>
      </c>
      <c r="M899" s="21">
        <f t="shared" si="287"/>
        <v>9999.9904999999999</v>
      </c>
      <c r="N899" s="21">
        <f t="shared" si="287"/>
        <v>0</v>
      </c>
      <c r="O899" s="21">
        <f t="shared" si="287"/>
        <v>6785.7142899999999</v>
      </c>
      <c r="P899" s="21">
        <f t="shared" si="287"/>
        <v>6785.7142899999999</v>
      </c>
      <c r="Q899" s="21">
        <f t="shared" si="287"/>
        <v>6785.7142899999999</v>
      </c>
    </row>
    <row r="900" spans="1:17" s="30" customFormat="1" ht="17.25" customHeight="1" x14ac:dyDescent="0.2">
      <c r="A900" s="58"/>
      <c r="B900" s="61" t="s">
        <v>339</v>
      </c>
      <c r="C900" s="29" t="s">
        <v>45</v>
      </c>
      <c r="D900" s="60"/>
      <c r="E900" s="21">
        <f>SUM(F900:Q900)</f>
        <v>0</v>
      </c>
      <c r="F900" s="46">
        <v>0</v>
      </c>
      <c r="G900" s="46">
        <v>0</v>
      </c>
      <c r="H900" s="46">
        <v>0</v>
      </c>
      <c r="I900" s="46">
        <v>0</v>
      </c>
      <c r="J900" s="46">
        <v>0</v>
      </c>
      <c r="K900" s="46">
        <v>0</v>
      </c>
      <c r="L900" s="46">
        <v>0</v>
      </c>
      <c r="M900" s="46">
        <v>0</v>
      </c>
      <c r="N900" s="46">
        <v>0</v>
      </c>
      <c r="O900" s="46">
        <v>0</v>
      </c>
      <c r="P900" s="46">
        <v>0</v>
      </c>
      <c r="Q900" s="46">
        <v>0</v>
      </c>
    </row>
    <row r="901" spans="1:17" s="30" customFormat="1" ht="17.25" customHeight="1" x14ac:dyDescent="0.2">
      <c r="A901" s="58"/>
      <c r="B901" s="61"/>
      <c r="C901" s="29" t="s">
        <v>46</v>
      </c>
      <c r="D901" s="60"/>
      <c r="E901" s="21">
        <f>SUM(F901:Q901)</f>
        <v>37702.354090000001</v>
      </c>
      <c r="F901" s="46">
        <v>0</v>
      </c>
      <c r="G901" s="46">
        <v>0</v>
      </c>
      <c r="H901" s="46">
        <v>0</v>
      </c>
      <c r="I901" s="46">
        <v>0</v>
      </c>
      <c r="J901" s="46">
        <v>10226.469069999999</v>
      </c>
      <c r="K901" s="46">
        <v>3411.625</v>
      </c>
      <c r="L901" s="46">
        <v>2814.26667</v>
      </c>
      <c r="M901" s="46">
        <v>6999.9933499999997</v>
      </c>
      <c r="N901" s="46">
        <v>0</v>
      </c>
      <c r="O901" s="46">
        <v>4750</v>
      </c>
      <c r="P901" s="46">
        <v>4750</v>
      </c>
      <c r="Q901" s="46">
        <v>4750</v>
      </c>
    </row>
    <row r="902" spans="1:17" s="30" customFormat="1" ht="17.25" customHeight="1" x14ac:dyDescent="0.2">
      <c r="A902" s="58"/>
      <c r="B902" s="61"/>
      <c r="C902" s="29" t="s">
        <v>47</v>
      </c>
      <c r="D902" s="60"/>
      <c r="E902" s="21">
        <f>SUM(F902:Q902)</f>
        <v>16158.15177</v>
      </c>
      <c r="F902" s="46">
        <f>F901/0.7*0.3</f>
        <v>0</v>
      </c>
      <c r="G902" s="46">
        <f>G901/0.7*0.3</f>
        <v>0</v>
      </c>
      <c r="H902" s="46">
        <v>0</v>
      </c>
      <c r="I902" s="46">
        <f>I901/0.7*0.3</f>
        <v>0</v>
      </c>
      <c r="J902" s="46">
        <f t="shared" ref="J902:Q902" si="288">J901/0.7*0.3</f>
        <v>4382.7724600000001</v>
      </c>
      <c r="K902" s="46">
        <f t="shared" si="288"/>
        <v>1462.125</v>
      </c>
      <c r="L902" s="46">
        <f t="shared" si="288"/>
        <v>1206.11429</v>
      </c>
      <c r="M902" s="46">
        <f t="shared" si="288"/>
        <v>2999.9971500000001</v>
      </c>
      <c r="N902" s="46">
        <f t="shared" si="288"/>
        <v>0</v>
      </c>
      <c r="O902" s="46">
        <f t="shared" si="288"/>
        <v>2035.7142899999999</v>
      </c>
      <c r="P902" s="46">
        <f t="shared" si="288"/>
        <v>2035.7142899999999</v>
      </c>
      <c r="Q902" s="46">
        <f t="shared" si="288"/>
        <v>2035.7142899999999</v>
      </c>
    </row>
    <row r="903" spans="1:17" s="30" customFormat="1" ht="18" customHeight="1" x14ac:dyDescent="0.2">
      <c r="A903" s="59"/>
      <c r="B903" s="62"/>
      <c r="C903" s="29" t="s">
        <v>48</v>
      </c>
      <c r="D903" s="60"/>
      <c r="E903" s="21">
        <f>SUM(F903:Q903)</f>
        <v>0</v>
      </c>
      <c r="F903" s="46">
        <v>0</v>
      </c>
      <c r="G903" s="46">
        <v>0</v>
      </c>
      <c r="H903" s="46">
        <v>0</v>
      </c>
      <c r="I903" s="46">
        <v>0</v>
      </c>
      <c r="J903" s="46">
        <v>0</v>
      </c>
      <c r="K903" s="46">
        <v>0</v>
      </c>
      <c r="L903" s="46">
        <v>0</v>
      </c>
      <c r="M903" s="46">
        <v>0</v>
      </c>
      <c r="N903" s="46">
        <v>0</v>
      </c>
      <c r="O903" s="46">
        <v>0</v>
      </c>
      <c r="P903" s="46">
        <v>0</v>
      </c>
      <c r="Q903" s="46">
        <v>0</v>
      </c>
    </row>
    <row r="904" spans="1:17" s="30" customFormat="1" ht="15" x14ac:dyDescent="0.2">
      <c r="A904" s="57" t="s">
        <v>626</v>
      </c>
      <c r="B904" s="31" t="s">
        <v>340</v>
      </c>
      <c r="C904" s="29" t="s">
        <v>44</v>
      </c>
      <c r="D904" s="60"/>
      <c r="E904" s="21">
        <f t="shared" ref="E904:E933" si="289">SUM(F904:Q904)</f>
        <v>88920.89675</v>
      </c>
      <c r="F904" s="21">
        <f>SUM(F905:F908)</f>
        <v>0</v>
      </c>
      <c r="G904" s="21">
        <f t="shared" ref="G904:Q904" si="290">SUM(G905:G908)</f>
        <v>0</v>
      </c>
      <c r="H904" s="21">
        <f t="shared" si="290"/>
        <v>0</v>
      </c>
      <c r="I904" s="21">
        <f t="shared" si="290"/>
        <v>0</v>
      </c>
      <c r="J904" s="21">
        <f t="shared" si="290"/>
        <v>2026.4523099999999</v>
      </c>
      <c r="K904" s="21">
        <f t="shared" si="290"/>
        <v>6000</v>
      </c>
      <c r="L904" s="21">
        <f t="shared" si="290"/>
        <v>6055.5555599999998</v>
      </c>
      <c r="M904" s="21">
        <f t="shared" si="290"/>
        <v>13666.666670000001</v>
      </c>
      <c r="N904" s="21">
        <f t="shared" si="290"/>
        <v>15888.88889</v>
      </c>
      <c r="O904" s="21">
        <f t="shared" si="290"/>
        <v>15094.444439999999</v>
      </c>
      <c r="P904" s="21">
        <f t="shared" si="290"/>
        <v>15094.444439999999</v>
      </c>
      <c r="Q904" s="21">
        <f t="shared" si="290"/>
        <v>15094.444439999999</v>
      </c>
    </row>
    <row r="905" spans="1:17" s="30" customFormat="1" ht="17.25" customHeight="1" x14ac:dyDescent="0.2">
      <c r="A905" s="58"/>
      <c r="B905" s="61" t="s">
        <v>341</v>
      </c>
      <c r="C905" s="29" t="s">
        <v>45</v>
      </c>
      <c r="D905" s="60"/>
      <c r="E905" s="21">
        <f t="shared" si="289"/>
        <v>0</v>
      </c>
      <c r="F905" s="20">
        <f>F910</f>
        <v>0</v>
      </c>
      <c r="G905" s="20">
        <f t="shared" ref="G905:Q905" si="291">G910</f>
        <v>0</v>
      </c>
      <c r="H905" s="20">
        <f t="shared" si="291"/>
        <v>0</v>
      </c>
      <c r="I905" s="20">
        <f t="shared" si="291"/>
        <v>0</v>
      </c>
      <c r="J905" s="20">
        <f t="shared" si="291"/>
        <v>0</v>
      </c>
      <c r="K905" s="20">
        <f t="shared" si="291"/>
        <v>0</v>
      </c>
      <c r="L905" s="20">
        <f t="shared" si="291"/>
        <v>0</v>
      </c>
      <c r="M905" s="20">
        <f t="shared" si="291"/>
        <v>0</v>
      </c>
      <c r="N905" s="20">
        <f t="shared" si="291"/>
        <v>0</v>
      </c>
      <c r="O905" s="20">
        <f t="shared" si="291"/>
        <v>0</v>
      </c>
      <c r="P905" s="20">
        <f t="shared" si="291"/>
        <v>0</v>
      </c>
      <c r="Q905" s="20">
        <f t="shared" si="291"/>
        <v>0</v>
      </c>
    </row>
    <row r="906" spans="1:17" s="30" customFormat="1" ht="15" x14ac:dyDescent="0.2">
      <c r="A906" s="58"/>
      <c r="B906" s="61"/>
      <c r="C906" s="29" t="s">
        <v>46</v>
      </c>
      <c r="D906" s="60"/>
      <c r="E906" s="21">
        <f t="shared" si="289"/>
        <v>80028.807079999999</v>
      </c>
      <c r="F906" s="20">
        <f t="shared" ref="F906:Q908" si="292">F911</f>
        <v>0</v>
      </c>
      <c r="G906" s="20">
        <f t="shared" si="292"/>
        <v>0</v>
      </c>
      <c r="H906" s="20">
        <f t="shared" si="292"/>
        <v>0</v>
      </c>
      <c r="I906" s="20">
        <f t="shared" si="292"/>
        <v>0</v>
      </c>
      <c r="J906" s="20">
        <f t="shared" si="292"/>
        <v>1823.80708</v>
      </c>
      <c r="K906" s="20">
        <f t="shared" si="292"/>
        <v>5400</v>
      </c>
      <c r="L906" s="20">
        <f t="shared" si="292"/>
        <v>5450</v>
      </c>
      <c r="M906" s="20">
        <f t="shared" si="292"/>
        <v>12300</v>
      </c>
      <c r="N906" s="20">
        <f t="shared" si="292"/>
        <v>14300</v>
      </c>
      <c r="O906" s="20">
        <f t="shared" si="292"/>
        <v>13585</v>
      </c>
      <c r="P906" s="20">
        <f t="shared" si="292"/>
        <v>13585</v>
      </c>
      <c r="Q906" s="20">
        <f t="shared" si="292"/>
        <v>13585</v>
      </c>
    </row>
    <row r="907" spans="1:17" s="30" customFormat="1" ht="15" x14ac:dyDescent="0.2">
      <c r="A907" s="58"/>
      <c r="B907" s="61"/>
      <c r="C907" s="29" t="s">
        <v>47</v>
      </c>
      <c r="D907" s="60"/>
      <c r="E907" s="21">
        <f t="shared" si="289"/>
        <v>8892.0896699999994</v>
      </c>
      <c r="F907" s="20">
        <f t="shared" si="292"/>
        <v>0</v>
      </c>
      <c r="G907" s="20">
        <f t="shared" si="292"/>
        <v>0</v>
      </c>
      <c r="H907" s="20">
        <f t="shared" si="292"/>
        <v>0</v>
      </c>
      <c r="I907" s="20">
        <f t="shared" si="292"/>
        <v>0</v>
      </c>
      <c r="J907" s="20">
        <f t="shared" si="292"/>
        <v>202.64523</v>
      </c>
      <c r="K907" s="20">
        <f t="shared" si="292"/>
        <v>600</v>
      </c>
      <c r="L907" s="20">
        <f t="shared" si="292"/>
        <v>605.55556000000001</v>
      </c>
      <c r="M907" s="20">
        <f t="shared" si="292"/>
        <v>1366.6666700000001</v>
      </c>
      <c r="N907" s="20">
        <f t="shared" si="292"/>
        <v>1588.8888899999999</v>
      </c>
      <c r="O907" s="20">
        <f t="shared" si="292"/>
        <v>1509.44444</v>
      </c>
      <c r="P907" s="20">
        <f t="shared" si="292"/>
        <v>1509.44444</v>
      </c>
      <c r="Q907" s="20">
        <f t="shared" si="292"/>
        <v>1509.44444</v>
      </c>
    </row>
    <row r="908" spans="1:17" s="30" customFormat="1" ht="17.25" customHeight="1" x14ac:dyDescent="0.2">
      <c r="A908" s="59"/>
      <c r="B908" s="62"/>
      <c r="C908" s="29" t="s">
        <v>48</v>
      </c>
      <c r="D908" s="60"/>
      <c r="E908" s="21">
        <f t="shared" si="289"/>
        <v>0</v>
      </c>
      <c r="F908" s="20">
        <f t="shared" si="292"/>
        <v>0</v>
      </c>
      <c r="G908" s="20">
        <f t="shared" si="292"/>
        <v>0</v>
      </c>
      <c r="H908" s="20">
        <f t="shared" si="292"/>
        <v>0</v>
      </c>
      <c r="I908" s="20">
        <f t="shared" si="292"/>
        <v>0</v>
      </c>
      <c r="J908" s="20">
        <f t="shared" si="292"/>
        <v>0</v>
      </c>
      <c r="K908" s="20">
        <f t="shared" si="292"/>
        <v>0</v>
      </c>
      <c r="L908" s="20">
        <f t="shared" si="292"/>
        <v>0</v>
      </c>
      <c r="M908" s="20">
        <f t="shared" si="292"/>
        <v>0</v>
      </c>
      <c r="N908" s="20">
        <f t="shared" si="292"/>
        <v>0</v>
      </c>
      <c r="O908" s="20">
        <f t="shared" si="292"/>
        <v>0</v>
      </c>
      <c r="P908" s="20">
        <f t="shared" si="292"/>
        <v>0</v>
      </c>
      <c r="Q908" s="20">
        <f t="shared" si="292"/>
        <v>0</v>
      </c>
    </row>
    <row r="909" spans="1:17" s="30" customFormat="1" ht="15" x14ac:dyDescent="0.2">
      <c r="A909" s="57" t="s">
        <v>627</v>
      </c>
      <c r="B909" s="31" t="s">
        <v>342</v>
      </c>
      <c r="C909" s="29" t="s">
        <v>44</v>
      </c>
      <c r="D909" s="60"/>
      <c r="E909" s="21">
        <f t="shared" si="289"/>
        <v>88920.89675</v>
      </c>
      <c r="F909" s="21">
        <f>SUM(F910:F913)</f>
        <v>0</v>
      </c>
      <c r="G909" s="21">
        <f t="shared" ref="G909:Q909" si="293">SUM(G910:G913)</f>
        <v>0</v>
      </c>
      <c r="H909" s="21">
        <f t="shared" si="293"/>
        <v>0</v>
      </c>
      <c r="I909" s="21">
        <f t="shared" si="293"/>
        <v>0</v>
      </c>
      <c r="J909" s="21">
        <f t="shared" si="293"/>
        <v>2026.4523099999999</v>
      </c>
      <c r="K909" s="21">
        <f t="shared" si="293"/>
        <v>6000</v>
      </c>
      <c r="L909" s="21">
        <f t="shared" si="293"/>
        <v>6055.5555599999998</v>
      </c>
      <c r="M909" s="21">
        <f t="shared" si="293"/>
        <v>13666.666670000001</v>
      </c>
      <c r="N909" s="21">
        <f t="shared" si="293"/>
        <v>15888.88889</v>
      </c>
      <c r="O909" s="21">
        <f t="shared" si="293"/>
        <v>15094.444439999999</v>
      </c>
      <c r="P909" s="21">
        <f t="shared" si="293"/>
        <v>15094.444439999999</v>
      </c>
      <c r="Q909" s="21">
        <f t="shared" si="293"/>
        <v>15094.444439999999</v>
      </c>
    </row>
    <row r="910" spans="1:17" s="30" customFormat="1" ht="17.25" customHeight="1" x14ac:dyDescent="0.2">
      <c r="A910" s="58"/>
      <c r="B910" s="61" t="s">
        <v>343</v>
      </c>
      <c r="C910" s="29" t="s">
        <v>45</v>
      </c>
      <c r="D910" s="60"/>
      <c r="E910" s="21">
        <f t="shared" si="289"/>
        <v>0</v>
      </c>
      <c r="F910" s="20">
        <v>0</v>
      </c>
      <c r="G910" s="20">
        <v>0</v>
      </c>
      <c r="H910" s="20">
        <v>0</v>
      </c>
      <c r="I910" s="20">
        <v>0</v>
      </c>
      <c r="J910" s="20">
        <v>0</v>
      </c>
      <c r="K910" s="20">
        <v>0</v>
      </c>
      <c r="L910" s="20">
        <v>0</v>
      </c>
      <c r="M910" s="20">
        <v>0</v>
      </c>
      <c r="N910" s="20">
        <v>0</v>
      </c>
      <c r="O910" s="20">
        <v>0</v>
      </c>
      <c r="P910" s="20">
        <v>0</v>
      </c>
      <c r="Q910" s="20">
        <v>0</v>
      </c>
    </row>
    <row r="911" spans="1:17" s="30" customFormat="1" ht="15" x14ac:dyDescent="0.2">
      <c r="A911" s="58"/>
      <c r="B911" s="61"/>
      <c r="C911" s="29" t="s">
        <v>46</v>
      </c>
      <c r="D911" s="60"/>
      <c r="E911" s="21">
        <f t="shared" si="289"/>
        <v>80028.807079999999</v>
      </c>
      <c r="F911" s="20">
        <v>0</v>
      </c>
      <c r="G911" s="20">
        <v>0</v>
      </c>
      <c r="H911" s="20">
        <v>0</v>
      </c>
      <c r="I911" s="20">
        <v>0</v>
      </c>
      <c r="J911" s="20">
        <v>1823.80708</v>
      </c>
      <c r="K911" s="20">
        <v>5400</v>
      </c>
      <c r="L911" s="20">
        <v>5450</v>
      </c>
      <c r="M911" s="20">
        <v>12300</v>
      </c>
      <c r="N911" s="20">
        <v>14300</v>
      </c>
      <c r="O911" s="20">
        <v>13585</v>
      </c>
      <c r="P911" s="20">
        <v>13585</v>
      </c>
      <c r="Q911" s="20">
        <v>13585</v>
      </c>
    </row>
    <row r="912" spans="1:17" s="30" customFormat="1" ht="15.75" customHeight="1" x14ac:dyDescent="0.2">
      <c r="A912" s="58"/>
      <c r="B912" s="61"/>
      <c r="C912" s="29" t="s">
        <v>47</v>
      </c>
      <c r="D912" s="60"/>
      <c r="E912" s="21">
        <f t="shared" si="289"/>
        <v>8892.0896699999994</v>
      </c>
      <c r="F912" s="20">
        <v>0</v>
      </c>
      <c r="G912" s="20">
        <v>0</v>
      </c>
      <c r="H912" s="20">
        <v>0</v>
      </c>
      <c r="I912" s="20">
        <v>0</v>
      </c>
      <c r="J912" s="20">
        <f t="shared" ref="J912:Q912" si="294">J911/0.9*0.1</f>
        <v>202.64523</v>
      </c>
      <c r="K912" s="20">
        <f t="shared" si="294"/>
        <v>600</v>
      </c>
      <c r="L912" s="20">
        <f t="shared" si="294"/>
        <v>605.55556000000001</v>
      </c>
      <c r="M912" s="20">
        <f t="shared" si="294"/>
        <v>1366.6666700000001</v>
      </c>
      <c r="N912" s="20">
        <f t="shared" si="294"/>
        <v>1588.8888899999999</v>
      </c>
      <c r="O912" s="20">
        <f t="shared" si="294"/>
        <v>1509.44444</v>
      </c>
      <c r="P912" s="20">
        <f t="shared" si="294"/>
        <v>1509.44444</v>
      </c>
      <c r="Q912" s="20">
        <f t="shared" si="294"/>
        <v>1509.44444</v>
      </c>
    </row>
    <row r="913" spans="1:17" s="30" customFormat="1" ht="17.25" customHeight="1" x14ac:dyDescent="0.2">
      <c r="A913" s="59"/>
      <c r="B913" s="62"/>
      <c r="C913" s="29" t="s">
        <v>48</v>
      </c>
      <c r="D913" s="60"/>
      <c r="E913" s="21">
        <f t="shared" si="289"/>
        <v>0</v>
      </c>
      <c r="F913" s="20">
        <v>0</v>
      </c>
      <c r="G913" s="20">
        <v>0</v>
      </c>
      <c r="H913" s="20">
        <v>0</v>
      </c>
      <c r="I913" s="20">
        <v>0</v>
      </c>
      <c r="J913" s="20">
        <v>0</v>
      </c>
      <c r="K913" s="20">
        <v>0</v>
      </c>
      <c r="L913" s="20">
        <v>0</v>
      </c>
      <c r="M913" s="20">
        <v>0</v>
      </c>
      <c r="N913" s="20">
        <v>0</v>
      </c>
      <c r="O913" s="20">
        <v>0</v>
      </c>
      <c r="P913" s="20">
        <v>0</v>
      </c>
      <c r="Q913" s="20">
        <v>0</v>
      </c>
    </row>
    <row r="914" spans="1:17" s="28" customFormat="1" ht="15" x14ac:dyDescent="0.2">
      <c r="A914" s="57" t="s">
        <v>628</v>
      </c>
      <c r="B914" s="31" t="s">
        <v>344</v>
      </c>
      <c r="C914" s="29" t="s">
        <v>44</v>
      </c>
      <c r="D914" s="60"/>
      <c r="E914" s="21">
        <f t="shared" si="289"/>
        <v>1199938.86307</v>
      </c>
      <c r="F914" s="21">
        <f>SUM(F915:F918)</f>
        <v>0</v>
      </c>
      <c r="G914" s="21">
        <f t="shared" ref="G914:Q914" si="295">SUM(G915:G918)</f>
        <v>0</v>
      </c>
      <c r="H914" s="21">
        <f t="shared" si="295"/>
        <v>0</v>
      </c>
      <c r="I914" s="21">
        <f t="shared" si="295"/>
        <v>0</v>
      </c>
      <c r="J914" s="21">
        <f t="shared" si="295"/>
        <v>0</v>
      </c>
      <c r="K914" s="21">
        <f t="shared" si="295"/>
        <v>0</v>
      </c>
      <c r="L914" s="21">
        <f t="shared" si="295"/>
        <v>0</v>
      </c>
      <c r="M914" s="21">
        <f t="shared" si="295"/>
        <v>0</v>
      </c>
      <c r="N914" s="21">
        <f t="shared" si="295"/>
        <v>16603.863069999999</v>
      </c>
      <c r="O914" s="21">
        <f t="shared" si="295"/>
        <v>330145</v>
      </c>
      <c r="P914" s="21">
        <f t="shared" si="295"/>
        <v>426645</v>
      </c>
      <c r="Q914" s="21">
        <f t="shared" si="295"/>
        <v>426545</v>
      </c>
    </row>
    <row r="915" spans="1:17" s="28" customFormat="1" ht="15" x14ac:dyDescent="0.2">
      <c r="A915" s="58"/>
      <c r="B915" s="61" t="s">
        <v>345</v>
      </c>
      <c r="C915" s="29" t="s">
        <v>45</v>
      </c>
      <c r="D915" s="60"/>
      <c r="E915" s="21">
        <f t="shared" si="289"/>
        <v>0</v>
      </c>
      <c r="F915" s="20">
        <v>0</v>
      </c>
      <c r="G915" s="20">
        <v>0</v>
      </c>
      <c r="H915" s="20">
        <v>0</v>
      </c>
      <c r="I915" s="20">
        <v>0</v>
      </c>
      <c r="J915" s="20">
        <v>0</v>
      </c>
      <c r="K915" s="20">
        <v>0</v>
      </c>
      <c r="L915" s="20">
        <v>0</v>
      </c>
      <c r="M915" s="20">
        <v>0</v>
      </c>
      <c r="N915" s="20">
        <v>0</v>
      </c>
      <c r="O915" s="20">
        <v>0</v>
      </c>
      <c r="P915" s="20">
        <v>0</v>
      </c>
      <c r="Q915" s="20">
        <v>0</v>
      </c>
    </row>
    <row r="916" spans="1:17" s="28" customFormat="1" ht="15" x14ac:dyDescent="0.2">
      <c r="A916" s="58"/>
      <c r="B916" s="61"/>
      <c r="C916" s="29" t="s">
        <v>46</v>
      </c>
      <c r="D916" s="60"/>
      <c r="E916" s="21">
        <f t="shared" si="289"/>
        <v>1199938.86307</v>
      </c>
      <c r="F916" s="20">
        <v>0</v>
      </c>
      <c r="G916" s="20">
        <v>0</v>
      </c>
      <c r="H916" s="20">
        <v>0</v>
      </c>
      <c r="I916" s="20">
        <v>0</v>
      </c>
      <c r="J916" s="20">
        <v>0</v>
      </c>
      <c r="K916" s="20">
        <v>0</v>
      </c>
      <c r="L916" s="20">
        <v>0</v>
      </c>
      <c r="M916" s="20">
        <v>0</v>
      </c>
      <c r="N916" s="20">
        <v>16603.863069999999</v>
      </c>
      <c r="O916" s="20">
        <v>330145</v>
      </c>
      <c r="P916" s="20">
        <v>426645</v>
      </c>
      <c r="Q916" s="20">
        <v>426545</v>
      </c>
    </row>
    <row r="917" spans="1:17" s="28" customFormat="1" ht="15" x14ac:dyDescent="0.2">
      <c r="A917" s="58"/>
      <c r="B917" s="61"/>
      <c r="C917" s="29" t="s">
        <v>47</v>
      </c>
      <c r="D917" s="60"/>
      <c r="E917" s="21">
        <f t="shared" si="289"/>
        <v>0</v>
      </c>
      <c r="F917" s="20">
        <v>0</v>
      </c>
      <c r="G917" s="20">
        <v>0</v>
      </c>
      <c r="H917" s="20">
        <v>0</v>
      </c>
      <c r="I917" s="20">
        <v>0</v>
      </c>
      <c r="J917" s="20">
        <v>0</v>
      </c>
      <c r="K917" s="20">
        <v>0</v>
      </c>
      <c r="L917" s="20">
        <v>0</v>
      </c>
      <c r="M917" s="20">
        <v>0</v>
      </c>
      <c r="N917" s="20">
        <v>0</v>
      </c>
      <c r="O917" s="20">
        <v>0</v>
      </c>
      <c r="P917" s="20">
        <v>0</v>
      </c>
      <c r="Q917" s="20">
        <v>0</v>
      </c>
    </row>
    <row r="918" spans="1:17" s="28" customFormat="1" ht="15" x14ac:dyDescent="0.2">
      <c r="A918" s="59"/>
      <c r="B918" s="62"/>
      <c r="C918" s="29" t="s">
        <v>48</v>
      </c>
      <c r="D918" s="60"/>
      <c r="E918" s="21">
        <f t="shared" si="289"/>
        <v>0</v>
      </c>
      <c r="F918" s="20">
        <v>0</v>
      </c>
      <c r="G918" s="20">
        <v>0</v>
      </c>
      <c r="H918" s="20">
        <v>0</v>
      </c>
      <c r="I918" s="20">
        <v>0</v>
      </c>
      <c r="J918" s="20">
        <v>0</v>
      </c>
      <c r="K918" s="20">
        <v>0</v>
      </c>
      <c r="L918" s="20">
        <v>0</v>
      </c>
      <c r="M918" s="20">
        <v>0</v>
      </c>
      <c r="N918" s="20">
        <v>0</v>
      </c>
      <c r="O918" s="20">
        <v>0</v>
      </c>
      <c r="P918" s="20">
        <v>0</v>
      </c>
      <c r="Q918" s="20">
        <v>0</v>
      </c>
    </row>
    <row r="919" spans="1:17" s="28" customFormat="1" ht="15" x14ac:dyDescent="0.2">
      <c r="A919" s="57" t="s">
        <v>629</v>
      </c>
      <c r="B919" s="31" t="s">
        <v>346</v>
      </c>
      <c r="C919" s="29" t="s">
        <v>44</v>
      </c>
      <c r="D919" s="60"/>
      <c r="E919" s="21">
        <f t="shared" si="289"/>
        <v>326321.23142999999</v>
      </c>
      <c r="F919" s="21">
        <f>SUM(F920:F923)</f>
        <v>0</v>
      </c>
      <c r="G919" s="21">
        <f t="shared" ref="G919:Q919" si="296">SUM(G920:G923)</f>
        <v>0</v>
      </c>
      <c r="H919" s="21">
        <f t="shared" si="296"/>
        <v>0</v>
      </c>
      <c r="I919" s="21">
        <f t="shared" si="296"/>
        <v>0</v>
      </c>
      <c r="J919" s="21">
        <f t="shared" si="296"/>
        <v>0</v>
      </c>
      <c r="K919" s="21">
        <f t="shared" si="296"/>
        <v>0</v>
      </c>
      <c r="L919" s="21">
        <f t="shared" si="296"/>
        <v>34927.0697</v>
      </c>
      <c r="M919" s="21">
        <f t="shared" si="296"/>
        <v>50303.030299999999</v>
      </c>
      <c r="N919" s="21">
        <f t="shared" si="296"/>
        <v>61091.131430000001</v>
      </c>
      <c r="O919" s="21">
        <f t="shared" si="296"/>
        <v>60000</v>
      </c>
      <c r="P919" s="21">
        <f t="shared" si="296"/>
        <v>60000</v>
      </c>
      <c r="Q919" s="21">
        <f t="shared" si="296"/>
        <v>60000</v>
      </c>
    </row>
    <row r="920" spans="1:17" s="28" customFormat="1" ht="17.25" customHeight="1" x14ac:dyDescent="0.2">
      <c r="A920" s="58"/>
      <c r="B920" s="61" t="s">
        <v>347</v>
      </c>
      <c r="C920" s="29" t="s">
        <v>45</v>
      </c>
      <c r="D920" s="60"/>
      <c r="E920" s="21">
        <f t="shared" si="289"/>
        <v>0</v>
      </c>
      <c r="F920" s="20">
        <v>0</v>
      </c>
      <c r="G920" s="20">
        <v>0</v>
      </c>
      <c r="H920" s="20">
        <v>0</v>
      </c>
      <c r="I920" s="20">
        <v>0</v>
      </c>
      <c r="J920" s="20">
        <v>0</v>
      </c>
      <c r="K920" s="20">
        <v>0</v>
      </c>
      <c r="L920" s="20">
        <v>0</v>
      </c>
      <c r="M920" s="20">
        <v>0</v>
      </c>
      <c r="N920" s="20">
        <v>0</v>
      </c>
      <c r="O920" s="20">
        <v>0</v>
      </c>
      <c r="P920" s="20">
        <v>0</v>
      </c>
      <c r="Q920" s="20">
        <v>0</v>
      </c>
    </row>
    <row r="921" spans="1:17" s="28" customFormat="1" ht="16.5" customHeight="1" x14ac:dyDescent="0.2">
      <c r="A921" s="58"/>
      <c r="B921" s="61"/>
      <c r="C921" s="29" t="s">
        <v>46</v>
      </c>
      <c r="D921" s="60"/>
      <c r="E921" s="21">
        <f t="shared" si="289"/>
        <v>323058.01912000001</v>
      </c>
      <c r="F921" s="20">
        <v>0</v>
      </c>
      <c r="G921" s="20">
        <v>0</v>
      </c>
      <c r="H921" s="20">
        <v>0</v>
      </c>
      <c r="I921" s="20">
        <v>0</v>
      </c>
      <c r="J921" s="20">
        <v>0</v>
      </c>
      <c r="K921" s="20">
        <v>0</v>
      </c>
      <c r="L921" s="20">
        <v>34577.798999999999</v>
      </c>
      <c r="M921" s="20">
        <v>49800</v>
      </c>
      <c r="N921" s="20">
        <f>55000+5480.22012</f>
        <v>60480.220119999998</v>
      </c>
      <c r="O921" s="20">
        <v>59400</v>
      </c>
      <c r="P921" s="20">
        <v>59400</v>
      </c>
      <c r="Q921" s="20">
        <v>59400</v>
      </c>
    </row>
    <row r="922" spans="1:17" s="28" customFormat="1" ht="15" customHeight="1" x14ac:dyDescent="0.2">
      <c r="A922" s="58"/>
      <c r="B922" s="61"/>
      <c r="C922" s="29" t="s">
        <v>47</v>
      </c>
      <c r="D922" s="60"/>
      <c r="E922" s="21">
        <f t="shared" si="289"/>
        <v>3263.2123099999999</v>
      </c>
      <c r="F922" s="20">
        <v>0</v>
      </c>
      <c r="G922" s="20">
        <v>0</v>
      </c>
      <c r="H922" s="20">
        <v>0</v>
      </c>
      <c r="I922" s="20">
        <v>0</v>
      </c>
      <c r="J922" s="20">
        <v>0</v>
      </c>
      <c r="K922" s="20">
        <v>0</v>
      </c>
      <c r="L922" s="20">
        <f t="shared" ref="L922:Q922" si="297">L921/0.99*1%</f>
        <v>349.27069999999998</v>
      </c>
      <c r="M922" s="20">
        <f t="shared" si="297"/>
        <v>503.03030000000001</v>
      </c>
      <c r="N922" s="20">
        <f t="shared" si="297"/>
        <v>610.91130999999996</v>
      </c>
      <c r="O922" s="20">
        <f t="shared" si="297"/>
        <v>600</v>
      </c>
      <c r="P922" s="20">
        <f t="shared" si="297"/>
        <v>600</v>
      </c>
      <c r="Q922" s="20">
        <f t="shared" si="297"/>
        <v>600</v>
      </c>
    </row>
    <row r="923" spans="1:17" s="28" customFormat="1" ht="17.25" customHeight="1" x14ac:dyDescent="0.2">
      <c r="A923" s="59"/>
      <c r="B923" s="62"/>
      <c r="C923" s="29" t="s">
        <v>48</v>
      </c>
      <c r="D923" s="60"/>
      <c r="E923" s="21">
        <f t="shared" si="289"/>
        <v>0</v>
      </c>
      <c r="F923" s="20">
        <v>0</v>
      </c>
      <c r="G923" s="20">
        <v>0</v>
      </c>
      <c r="H923" s="20">
        <v>0</v>
      </c>
      <c r="I923" s="20">
        <v>0</v>
      </c>
      <c r="J923" s="20">
        <v>0</v>
      </c>
      <c r="K923" s="20">
        <v>0</v>
      </c>
      <c r="L923" s="20">
        <v>0</v>
      </c>
      <c r="M923" s="20">
        <v>0</v>
      </c>
      <c r="N923" s="20">
        <v>0</v>
      </c>
      <c r="O923" s="20">
        <v>0</v>
      </c>
      <c r="P923" s="20">
        <v>0</v>
      </c>
      <c r="Q923" s="20">
        <v>0</v>
      </c>
    </row>
    <row r="924" spans="1:17" s="28" customFormat="1" ht="17.25" customHeight="1" x14ac:dyDescent="0.2">
      <c r="A924" s="57" t="s">
        <v>630</v>
      </c>
      <c r="B924" s="31" t="s">
        <v>348</v>
      </c>
      <c r="C924" s="29" t="s">
        <v>44</v>
      </c>
      <c r="D924" s="60"/>
      <c r="E924" s="21">
        <f t="shared" si="289"/>
        <v>20107.574850000001</v>
      </c>
      <c r="F924" s="21">
        <f>SUM(F925:F928)</f>
        <v>0</v>
      </c>
      <c r="G924" s="21">
        <f t="shared" ref="G924:Q924" si="298">SUM(G925:G928)</f>
        <v>0</v>
      </c>
      <c r="H924" s="21">
        <f t="shared" si="298"/>
        <v>0</v>
      </c>
      <c r="I924" s="21">
        <f t="shared" si="298"/>
        <v>0</v>
      </c>
      <c r="J924" s="21">
        <f t="shared" si="298"/>
        <v>0</v>
      </c>
      <c r="K924" s="21">
        <f t="shared" si="298"/>
        <v>0</v>
      </c>
      <c r="L924" s="21">
        <f t="shared" si="298"/>
        <v>8701.7222199999997</v>
      </c>
      <c r="M924" s="21">
        <f t="shared" si="298"/>
        <v>0</v>
      </c>
      <c r="N924" s="21">
        <f t="shared" si="298"/>
        <v>0</v>
      </c>
      <c r="O924" s="21">
        <f t="shared" si="298"/>
        <v>3933.0526300000001</v>
      </c>
      <c r="P924" s="21">
        <f t="shared" si="298"/>
        <v>3736.4</v>
      </c>
      <c r="Q924" s="21">
        <f t="shared" si="298"/>
        <v>3736.4</v>
      </c>
    </row>
    <row r="925" spans="1:17" s="28" customFormat="1" ht="17.25" customHeight="1" x14ac:dyDescent="0.2">
      <c r="A925" s="58"/>
      <c r="B925" s="61" t="s">
        <v>349</v>
      </c>
      <c r="C925" s="29" t="s">
        <v>45</v>
      </c>
      <c r="D925" s="60"/>
      <c r="E925" s="21">
        <f t="shared" si="289"/>
        <v>0</v>
      </c>
      <c r="F925" s="20">
        <v>0</v>
      </c>
      <c r="G925" s="20">
        <v>0</v>
      </c>
      <c r="H925" s="20">
        <v>0</v>
      </c>
      <c r="I925" s="20">
        <v>0</v>
      </c>
      <c r="J925" s="20">
        <v>0</v>
      </c>
      <c r="K925" s="20">
        <v>0</v>
      </c>
      <c r="L925" s="20">
        <v>0</v>
      </c>
      <c r="M925" s="20">
        <v>0</v>
      </c>
      <c r="N925" s="20">
        <v>0</v>
      </c>
      <c r="O925" s="20">
        <v>0</v>
      </c>
      <c r="P925" s="20">
        <v>0</v>
      </c>
      <c r="Q925" s="20">
        <v>0</v>
      </c>
    </row>
    <row r="926" spans="1:17" s="28" customFormat="1" ht="17.25" customHeight="1" x14ac:dyDescent="0.2">
      <c r="A926" s="58"/>
      <c r="B926" s="61"/>
      <c r="C926" s="29" t="s">
        <v>46</v>
      </c>
      <c r="D926" s="60"/>
      <c r="E926" s="21">
        <f t="shared" si="289"/>
        <v>19040.75</v>
      </c>
      <c r="F926" s="20">
        <v>0</v>
      </c>
      <c r="G926" s="20">
        <v>0</v>
      </c>
      <c r="H926" s="20">
        <v>0</v>
      </c>
      <c r="I926" s="20">
        <v>0</v>
      </c>
      <c r="J926" s="20">
        <v>0</v>
      </c>
      <c r="K926" s="20">
        <v>0</v>
      </c>
      <c r="L926" s="20">
        <v>7831.55</v>
      </c>
      <c r="M926" s="20">
        <v>0</v>
      </c>
      <c r="N926" s="20">
        <v>0</v>
      </c>
      <c r="O926" s="20">
        <v>3736.4</v>
      </c>
      <c r="P926" s="20">
        <v>3736.4</v>
      </c>
      <c r="Q926" s="20">
        <v>3736.4</v>
      </c>
    </row>
    <row r="927" spans="1:17" s="28" customFormat="1" ht="17.25" customHeight="1" x14ac:dyDescent="0.2">
      <c r="A927" s="58"/>
      <c r="B927" s="61"/>
      <c r="C927" s="29" t="s">
        <v>47</v>
      </c>
      <c r="D927" s="60"/>
      <c r="E927" s="21">
        <f t="shared" si="289"/>
        <v>1066.82485</v>
      </c>
      <c r="F927" s="20">
        <v>0</v>
      </c>
      <c r="G927" s="20">
        <v>0</v>
      </c>
      <c r="H927" s="20">
        <v>0</v>
      </c>
      <c r="I927" s="20">
        <v>0</v>
      </c>
      <c r="J927" s="20">
        <v>0</v>
      </c>
      <c r="K927" s="20">
        <v>0</v>
      </c>
      <c r="L927" s="20">
        <f>L926/0.9*10%</f>
        <v>870.17222000000004</v>
      </c>
      <c r="M927" s="20">
        <v>0</v>
      </c>
      <c r="N927" s="20">
        <v>0</v>
      </c>
      <c r="O927" s="20">
        <f>O926/0.95*0.05</f>
        <v>196.65262999999999</v>
      </c>
      <c r="P927" s="20">
        <v>0</v>
      </c>
      <c r="Q927" s="20">
        <v>0</v>
      </c>
    </row>
    <row r="928" spans="1:17" s="28" customFormat="1" ht="17.25" customHeight="1" x14ac:dyDescent="0.2">
      <c r="A928" s="59"/>
      <c r="B928" s="62"/>
      <c r="C928" s="29" t="s">
        <v>48</v>
      </c>
      <c r="D928" s="60"/>
      <c r="E928" s="21">
        <f t="shared" si="289"/>
        <v>0</v>
      </c>
      <c r="F928" s="20">
        <v>0</v>
      </c>
      <c r="G928" s="20">
        <v>0</v>
      </c>
      <c r="H928" s="20">
        <v>0</v>
      </c>
      <c r="I928" s="20">
        <v>0</v>
      </c>
      <c r="J928" s="20">
        <v>0</v>
      </c>
      <c r="K928" s="20">
        <v>0</v>
      </c>
      <c r="L928" s="20">
        <v>0</v>
      </c>
      <c r="M928" s="20">
        <v>0</v>
      </c>
      <c r="N928" s="20">
        <v>0</v>
      </c>
      <c r="O928" s="20">
        <v>0</v>
      </c>
      <c r="P928" s="20">
        <v>0</v>
      </c>
      <c r="Q928" s="20">
        <v>0</v>
      </c>
    </row>
    <row r="929" spans="1:17" s="28" customFormat="1" ht="16.5" customHeight="1" x14ac:dyDescent="0.2">
      <c r="A929" s="57" t="s">
        <v>631</v>
      </c>
      <c r="B929" s="69" t="s">
        <v>35</v>
      </c>
      <c r="C929" s="29" t="s">
        <v>44</v>
      </c>
      <c r="D929" s="60"/>
      <c r="E929" s="21">
        <f t="shared" si="289"/>
        <v>2701402.15692</v>
      </c>
      <c r="F929" s="21">
        <f>SUM(F930:F933)</f>
        <v>293065.90742</v>
      </c>
      <c r="G929" s="21">
        <f t="shared" ref="G929:Q929" si="299">SUM(G930:G933)</f>
        <v>57320.847670000003</v>
      </c>
      <c r="H929" s="21">
        <f t="shared" si="299"/>
        <v>104750.97252</v>
      </c>
      <c r="I929" s="21">
        <f t="shared" si="299"/>
        <v>84492.715819999998</v>
      </c>
      <c r="J929" s="21">
        <f t="shared" si="299"/>
        <v>182308.66451999999</v>
      </c>
      <c r="K929" s="21">
        <f t="shared" si="299"/>
        <v>307955.93397000001</v>
      </c>
      <c r="L929" s="21">
        <f t="shared" si="299"/>
        <v>130775.28589</v>
      </c>
      <c r="M929" s="21">
        <f t="shared" si="299"/>
        <v>317378.41200000001</v>
      </c>
      <c r="N929" s="21">
        <f t="shared" si="299"/>
        <v>379569.49210999999</v>
      </c>
      <c r="O929" s="21">
        <f t="shared" si="299"/>
        <v>487571.72499999998</v>
      </c>
      <c r="P929" s="21">
        <f t="shared" si="299"/>
        <v>178106.1</v>
      </c>
      <c r="Q929" s="21">
        <f t="shared" si="299"/>
        <v>178106.1</v>
      </c>
    </row>
    <row r="930" spans="1:17" s="28" customFormat="1" ht="15" x14ac:dyDescent="0.2">
      <c r="A930" s="58"/>
      <c r="B930" s="70"/>
      <c r="C930" s="29" t="s">
        <v>45</v>
      </c>
      <c r="D930" s="60"/>
      <c r="E930" s="21">
        <f t="shared" si="289"/>
        <v>0</v>
      </c>
      <c r="F930" s="20">
        <f>F935+F955+F960+F1000+F1005+F1010+F1015</f>
        <v>0</v>
      </c>
      <c r="G930" s="20">
        <f t="shared" ref="G930:Q930" si="300">G935+G955+G960+G1000+G1005+G1010+G1015</f>
        <v>0</v>
      </c>
      <c r="H930" s="20">
        <f t="shared" si="300"/>
        <v>0</v>
      </c>
      <c r="I930" s="20">
        <f t="shared" si="300"/>
        <v>0</v>
      </c>
      <c r="J930" s="20">
        <f t="shared" si="300"/>
        <v>0</v>
      </c>
      <c r="K930" s="20">
        <f t="shared" si="300"/>
        <v>0</v>
      </c>
      <c r="L930" s="20">
        <f t="shared" si="300"/>
        <v>0</v>
      </c>
      <c r="M930" s="20">
        <f t="shared" si="300"/>
        <v>0</v>
      </c>
      <c r="N930" s="20">
        <f t="shared" si="300"/>
        <v>0</v>
      </c>
      <c r="O930" s="20">
        <f t="shared" si="300"/>
        <v>0</v>
      </c>
      <c r="P930" s="20">
        <f t="shared" si="300"/>
        <v>0</v>
      </c>
      <c r="Q930" s="20">
        <f t="shared" si="300"/>
        <v>0</v>
      </c>
    </row>
    <row r="931" spans="1:17" s="28" customFormat="1" ht="15.75" customHeight="1" x14ac:dyDescent="0.2">
      <c r="A931" s="58"/>
      <c r="B931" s="70"/>
      <c r="C931" s="29" t="s">
        <v>46</v>
      </c>
      <c r="D931" s="60"/>
      <c r="E931" s="21">
        <f t="shared" si="289"/>
        <v>2694695.0936500002</v>
      </c>
      <c r="F931" s="20">
        <f t="shared" ref="F931:Q933" si="301">F936+F956+F961+F1001+F1006+F1011+F1016</f>
        <v>291846.84742000001</v>
      </c>
      <c r="G931" s="20">
        <f t="shared" si="301"/>
        <v>56003.771159999997</v>
      </c>
      <c r="H931" s="20">
        <f t="shared" si="301"/>
        <v>103107.15147</v>
      </c>
      <c r="I931" s="20">
        <f t="shared" si="301"/>
        <v>83032.698929999999</v>
      </c>
      <c r="J931" s="20">
        <f t="shared" si="301"/>
        <v>181967.31482999999</v>
      </c>
      <c r="K931" s="20">
        <f t="shared" si="301"/>
        <v>307622.00491999998</v>
      </c>
      <c r="L931" s="20">
        <f t="shared" si="301"/>
        <v>130383.47581</v>
      </c>
      <c r="M931" s="20">
        <f t="shared" si="301"/>
        <v>317378.41200000001</v>
      </c>
      <c r="N931" s="20">
        <f t="shared" si="301"/>
        <v>379569.49210999999</v>
      </c>
      <c r="O931" s="20">
        <f t="shared" si="301"/>
        <v>487571.72499999998</v>
      </c>
      <c r="P931" s="20">
        <f t="shared" si="301"/>
        <v>178106.1</v>
      </c>
      <c r="Q931" s="20">
        <f t="shared" si="301"/>
        <v>178106.1</v>
      </c>
    </row>
    <row r="932" spans="1:17" s="28" customFormat="1" ht="15.75" customHeight="1" x14ac:dyDescent="0.2">
      <c r="A932" s="58"/>
      <c r="B932" s="70"/>
      <c r="C932" s="29" t="s">
        <v>47</v>
      </c>
      <c r="D932" s="60"/>
      <c r="E932" s="21">
        <f t="shared" si="289"/>
        <v>6707.0632699999996</v>
      </c>
      <c r="F932" s="20">
        <f t="shared" si="301"/>
        <v>1219.06</v>
      </c>
      <c r="G932" s="20">
        <f t="shared" si="301"/>
        <v>1317.0765100000001</v>
      </c>
      <c r="H932" s="20">
        <f t="shared" si="301"/>
        <v>1643.82105</v>
      </c>
      <c r="I932" s="20">
        <f t="shared" si="301"/>
        <v>1460.0168900000001</v>
      </c>
      <c r="J932" s="20">
        <f t="shared" si="301"/>
        <v>341.34969000000001</v>
      </c>
      <c r="K932" s="20">
        <f t="shared" si="301"/>
        <v>333.92905000000002</v>
      </c>
      <c r="L932" s="20">
        <f t="shared" si="301"/>
        <v>391.81008000000003</v>
      </c>
      <c r="M932" s="20">
        <f t="shared" si="301"/>
        <v>0</v>
      </c>
      <c r="N932" s="20">
        <f t="shared" si="301"/>
        <v>0</v>
      </c>
      <c r="O932" s="20">
        <f t="shared" si="301"/>
        <v>0</v>
      </c>
      <c r="P932" s="20">
        <f t="shared" si="301"/>
        <v>0</v>
      </c>
      <c r="Q932" s="20">
        <f t="shared" si="301"/>
        <v>0</v>
      </c>
    </row>
    <row r="933" spans="1:17" s="28" customFormat="1" ht="15.75" customHeight="1" x14ac:dyDescent="0.2">
      <c r="A933" s="59"/>
      <c r="B933" s="71"/>
      <c r="C933" s="29" t="s">
        <v>48</v>
      </c>
      <c r="D933" s="60"/>
      <c r="E933" s="21">
        <f t="shared" si="289"/>
        <v>0</v>
      </c>
      <c r="F933" s="20">
        <f t="shared" si="301"/>
        <v>0</v>
      </c>
      <c r="G933" s="20">
        <f t="shared" si="301"/>
        <v>0</v>
      </c>
      <c r="H933" s="20">
        <f t="shared" si="301"/>
        <v>0</v>
      </c>
      <c r="I933" s="20">
        <f t="shared" si="301"/>
        <v>0</v>
      </c>
      <c r="J933" s="20">
        <f t="shared" si="301"/>
        <v>0</v>
      </c>
      <c r="K933" s="20">
        <f t="shared" si="301"/>
        <v>0</v>
      </c>
      <c r="L933" s="20">
        <f t="shared" si="301"/>
        <v>0</v>
      </c>
      <c r="M933" s="20">
        <f t="shared" si="301"/>
        <v>0</v>
      </c>
      <c r="N933" s="20">
        <f t="shared" si="301"/>
        <v>0</v>
      </c>
      <c r="O933" s="20">
        <f t="shared" si="301"/>
        <v>0</v>
      </c>
      <c r="P933" s="20">
        <f t="shared" si="301"/>
        <v>0</v>
      </c>
      <c r="Q933" s="20">
        <f t="shared" si="301"/>
        <v>0</v>
      </c>
    </row>
    <row r="934" spans="1:17" s="28" customFormat="1" ht="15" x14ac:dyDescent="0.2">
      <c r="A934" s="57" t="s">
        <v>632</v>
      </c>
      <c r="B934" s="31" t="s">
        <v>350</v>
      </c>
      <c r="C934" s="29" t="s">
        <v>44</v>
      </c>
      <c r="D934" s="60" t="s">
        <v>290</v>
      </c>
      <c r="E934" s="21">
        <f>SUM(F934:Q934)</f>
        <v>987534.58628000005</v>
      </c>
      <c r="F934" s="21">
        <f t="shared" ref="F934:Q934" si="302">SUM(F935:F938)</f>
        <v>19458.8024</v>
      </c>
      <c r="G934" s="21">
        <f t="shared" si="302"/>
        <v>42833.006130000002</v>
      </c>
      <c r="H934" s="21">
        <f t="shared" si="302"/>
        <v>86668.941000000006</v>
      </c>
      <c r="I934" s="21">
        <f t="shared" si="302"/>
        <v>18032.53</v>
      </c>
      <c r="J934" s="21">
        <f t="shared" si="302"/>
        <v>63841.067929999997</v>
      </c>
      <c r="K934" s="21">
        <f t="shared" si="302"/>
        <v>91382.403449999998</v>
      </c>
      <c r="L934" s="21">
        <f t="shared" si="302"/>
        <v>93714.522710000005</v>
      </c>
      <c r="M934" s="21">
        <f t="shared" si="302"/>
        <v>131172.81200000001</v>
      </c>
      <c r="N934" s="21">
        <f t="shared" si="302"/>
        <v>88138.100659999996</v>
      </c>
      <c r="O934" s="21">
        <f t="shared" si="302"/>
        <v>117430.8</v>
      </c>
      <c r="P934" s="21">
        <f t="shared" si="302"/>
        <v>117430.8</v>
      </c>
      <c r="Q934" s="21">
        <f t="shared" si="302"/>
        <v>117430.8</v>
      </c>
    </row>
    <row r="935" spans="1:17" s="28" customFormat="1" ht="15.75" customHeight="1" x14ac:dyDescent="0.2">
      <c r="A935" s="58"/>
      <c r="B935" s="61" t="s">
        <v>351</v>
      </c>
      <c r="C935" s="29" t="s">
        <v>45</v>
      </c>
      <c r="D935" s="60"/>
      <c r="E935" s="21">
        <f>SUM(F935:Q935)</f>
        <v>0</v>
      </c>
      <c r="F935" s="20">
        <f>F940+F945+F950</f>
        <v>0</v>
      </c>
      <c r="G935" s="20">
        <f t="shared" ref="G935:Q935" si="303">G940+G945+G950</f>
        <v>0</v>
      </c>
      <c r="H935" s="20">
        <f t="shared" si="303"/>
        <v>0</v>
      </c>
      <c r="I935" s="20">
        <f t="shared" si="303"/>
        <v>0</v>
      </c>
      <c r="J935" s="20">
        <f t="shared" si="303"/>
        <v>0</v>
      </c>
      <c r="K935" s="20">
        <f t="shared" si="303"/>
        <v>0</v>
      </c>
      <c r="L935" s="20">
        <f t="shared" si="303"/>
        <v>0</v>
      </c>
      <c r="M935" s="20">
        <f t="shared" si="303"/>
        <v>0</v>
      </c>
      <c r="N935" s="20">
        <f t="shared" si="303"/>
        <v>0</v>
      </c>
      <c r="O935" s="20">
        <f t="shared" si="303"/>
        <v>0</v>
      </c>
      <c r="P935" s="20">
        <f t="shared" si="303"/>
        <v>0</v>
      </c>
      <c r="Q935" s="20">
        <f t="shared" si="303"/>
        <v>0</v>
      </c>
    </row>
    <row r="936" spans="1:17" s="28" customFormat="1" ht="15.75" customHeight="1" x14ac:dyDescent="0.2">
      <c r="A936" s="58"/>
      <c r="B936" s="61"/>
      <c r="C936" s="29" t="s">
        <v>46</v>
      </c>
      <c r="D936" s="60"/>
      <c r="E936" s="21">
        <f>SUM(F936:Q936)</f>
        <v>987534.58628000005</v>
      </c>
      <c r="F936" s="20">
        <f t="shared" ref="F936:Q938" si="304">F941+F946+F951</f>
        <v>19458.8024</v>
      </c>
      <c r="G936" s="20">
        <f t="shared" si="304"/>
        <v>42833.006130000002</v>
      </c>
      <c r="H936" s="20">
        <f t="shared" si="304"/>
        <v>86668.941000000006</v>
      </c>
      <c r="I936" s="20">
        <f t="shared" si="304"/>
        <v>18032.53</v>
      </c>
      <c r="J936" s="20">
        <f t="shared" si="304"/>
        <v>63841.067929999997</v>
      </c>
      <c r="K936" s="20">
        <f t="shared" si="304"/>
        <v>91382.403449999998</v>
      </c>
      <c r="L936" s="20">
        <f t="shared" si="304"/>
        <v>93714.522710000005</v>
      </c>
      <c r="M936" s="20">
        <f t="shared" si="304"/>
        <v>131172.81200000001</v>
      </c>
      <c r="N936" s="20">
        <f t="shared" si="304"/>
        <v>88138.100659999996</v>
      </c>
      <c r="O936" s="20">
        <f t="shared" si="304"/>
        <v>117430.8</v>
      </c>
      <c r="P936" s="20">
        <f t="shared" si="304"/>
        <v>117430.8</v>
      </c>
      <c r="Q936" s="20">
        <f t="shared" si="304"/>
        <v>117430.8</v>
      </c>
    </row>
    <row r="937" spans="1:17" s="28" customFormat="1" ht="15.75" customHeight="1" x14ac:dyDescent="0.2">
      <c r="A937" s="58"/>
      <c r="B937" s="61"/>
      <c r="C937" s="29" t="s">
        <v>47</v>
      </c>
      <c r="D937" s="60"/>
      <c r="E937" s="21">
        <f>SUM(F937:Q937)</f>
        <v>0</v>
      </c>
      <c r="F937" s="20">
        <f t="shared" si="304"/>
        <v>0</v>
      </c>
      <c r="G937" s="20">
        <f t="shared" si="304"/>
        <v>0</v>
      </c>
      <c r="H937" s="20">
        <f t="shared" si="304"/>
        <v>0</v>
      </c>
      <c r="I937" s="20">
        <f t="shared" si="304"/>
        <v>0</v>
      </c>
      <c r="J937" s="20">
        <f t="shared" si="304"/>
        <v>0</v>
      </c>
      <c r="K937" s="20">
        <f t="shared" si="304"/>
        <v>0</v>
      </c>
      <c r="L937" s="20">
        <f t="shared" si="304"/>
        <v>0</v>
      </c>
      <c r="M937" s="20">
        <f t="shared" si="304"/>
        <v>0</v>
      </c>
      <c r="N937" s="20">
        <f t="shared" si="304"/>
        <v>0</v>
      </c>
      <c r="O937" s="20">
        <f t="shared" si="304"/>
        <v>0</v>
      </c>
      <c r="P937" s="20">
        <f t="shared" si="304"/>
        <v>0</v>
      </c>
      <c r="Q937" s="20">
        <f t="shared" si="304"/>
        <v>0</v>
      </c>
    </row>
    <row r="938" spans="1:17" s="28" customFormat="1" ht="15.75" customHeight="1" x14ac:dyDescent="0.2">
      <c r="A938" s="59"/>
      <c r="B938" s="62"/>
      <c r="C938" s="29" t="s">
        <v>48</v>
      </c>
      <c r="D938" s="60"/>
      <c r="E938" s="21">
        <f>SUM(F938:Q938)</f>
        <v>0</v>
      </c>
      <c r="F938" s="20">
        <f t="shared" si="304"/>
        <v>0</v>
      </c>
      <c r="G938" s="20">
        <f t="shared" si="304"/>
        <v>0</v>
      </c>
      <c r="H938" s="20">
        <f t="shared" si="304"/>
        <v>0</v>
      </c>
      <c r="I938" s="20">
        <f t="shared" si="304"/>
        <v>0</v>
      </c>
      <c r="J938" s="20">
        <f t="shared" si="304"/>
        <v>0</v>
      </c>
      <c r="K938" s="20">
        <f t="shared" si="304"/>
        <v>0</v>
      </c>
      <c r="L938" s="20">
        <f t="shared" si="304"/>
        <v>0</v>
      </c>
      <c r="M938" s="20">
        <f t="shared" si="304"/>
        <v>0</v>
      </c>
      <c r="N938" s="20">
        <f t="shared" si="304"/>
        <v>0</v>
      </c>
      <c r="O938" s="20">
        <f t="shared" si="304"/>
        <v>0</v>
      </c>
      <c r="P938" s="20">
        <f t="shared" si="304"/>
        <v>0</v>
      </c>
      <c r="Q938" s="20">
        <f t="shared" si="304"/>
        <v>0</v>
      </c>
    </row>
    <row r="939" spans="1:17" s="28" customFormat="1" ht="15" x14ac:dyDescent="0.2">
      <c r="A939" s="57" t="s">
        <v>633</v>
      </c>
      <c r="B939" s="31" t="s">
        <v>352</v>
      </c>
      <c r="C939" s="29" t="s">
        <v>44</v>
      </c>
      <c r="D939" s="60"/>
      <c r="E939" s="21">
        <f t="shared" ref="E939:E1007" si="305">SUM(F939:Q939)</f>
        <v>271420.21646999998</v>
      </c>
      <c r="F939" s="21">
        <f t="shared" ref="F939:Q939" si="306">SUM(F940:F943)</f>
        <v>2458.8024</v>
      </c>
      <c r="G939" s="21">
        <f t="shared" si="306"/>
        <v>20764.788069999999</v>
      </c>
      <c r="H939" s="21">
        <f t="shared" si="306"/>
        <v>23448.48</v>
      </c>
      <c r="I939" s="21">
        <f t="shared" si="306"/>
        <v>18032.53</v>
      </c>
      <c r="J939" s="21">
        <f t="shared" si="306"/>
        <v>52175.73</v>
      </c>
      <c r="K939" s="21">
        <f t="shared" si="306"/>
        <v>22946.651000000002</v>
      </c>
      <c r="L939" s="21">
        <f t="shared" si="306"/>
        <v>33241.019999999997</v>
      </c>
      <c r="M939" s="21">
        <f t="shared" si="306"/>
        <v>25384</v>
      </c>
      <c r="N939" s="21">
        <f t="shared" si="306"/>
        <v>12968.215</v>
      </c>
      <c r="O939" s="21">
        <f t="shared" si="306"/>
        <v>20000</v>
      </c>
      <c r="P939" s="21">
        <f t="shared" si="306"/>
        <v>20000</v>
      </c>
      <c r="Q939" s="21">
        <f t="shared" si="306"/>
        <v>20000</v>
      </c>
    </row>
    <row r="940" spans="1:17" s="28" customFormat="1" ht="22.7" customHeight="1" x14ac:dyDescent="0.2">
      <c r="A940" s="58"/>
      <c r="B940" s="61" t="s">
        <v>353</v>
      </c>
      <c r="C940" s="29" t="s">
        <v>45</v>
      </c>
      <c r="D940" s="60"/>
      <c r="E940" s="21">
        <f t="shared" si="305"/>
        <v>0</v>
      </c>
      <c r="F940" s="20">
        <v>0</v>
      </c>
      <c r="G940" s="20">
        <v>0</v>
      </c>
      <c r="H940" s="20">
        <v>0</v>
      </c>
      <c r="I940" s="20">
        <v>0</v>
      </c>
      <c r="J940" s="20">
        <v>0</v>
      </c>
      <c r="K940" s="20">
        <v>0</v>
      </c>
      <c r="L940" s="20">
        <v>0</v>
      </c>
      <c r="M940" s="20">
        <v>0</v>
      </c>
      <c r="N940" s="20">
        <v>0</v>
      </c>
      <c r="O940" s="20">
        <v>0</v>
      </c>
      <c r="P940" s="20">
        <v>0</v>
      </c>
      <c r="Q940" s="20">
        <v>0</v>
      </c>
    </row>
    <row r="941" spans="1:17" s="28" customFormat="1" ht="22.7" customHeight="1" x14ac:dyDescent="0.2">
      <c r="A941" s="58"/>
      <c r="B941" s="61"/>
      <c r="C941" s="29" t="s">
        <v>46</v>
      </c>
      <c r="D941" s="60"/>
      <c r="E941" s="21">
        <f t="shared" si="305"/>
        <v>271420.21646999998</v>
      </c>
      <c r="F941" s="20">
        <v>2458.8024</v>
      </c>
      <c r="G941" s="20">
        <v>20764.788069999999</v>
      </c>
      <c r="H941" s="20">
        <v>23448.48</v>
      </c>
      <c r="I941" s="20">
        <v>18032.53</v>
      </c>
      <c r="J941" s="20">
        <v>52175.73</v>
      </c>
      <c r="K941" s="20">
        <v>22946.651000000002</v>
      </c>
      <c r="L941" s="20">
        <v>33241.019999999997</v>
      </c>
      <c r="M941" s="20">
        <v>25384</v>
      </c>
      <c r="N941" s="20">
        <v>12968.215</v>
      </c>
      <c r="O941" s="20">
        <v>20000</v>
      </c>
      <c r="P941" s="20">
        <v>20000</v>
      </c>
      <c r="Q941" s="20">
        <v>20000</v>
      </c>
    </row>
    <row r="942" spans="1:17" s="28" customFormat="1" ht="22.7" customHeight="1" x14ac:dyDescent="0.2">
      <c r="A942" s="58"/>
      <c r="B942" s="61"/>
      <c r="C942" s="29" t="s">
        <v>47</v>
      </c>
      <c r="D942" s="60"/>
      <c r="E942" s="21">
        <f t="shared" si="305"/>
        <v>0</v>
      </c>
      <c r="F942" s="20">
        <v>0</v>
      </c>
      <c r="G942" s="20">
        <v>0</v>
      </c>
      <c r="H942" s="20">
        <v>0</v>
      </c>
      <c r="I942" s="20">
        <v>0</v>
      </c>
      <c r="J942" s="20">
        <v>0</v>
      </c>
      <c r="K942" s="20">
        <v>0</v>
      </c>
      <c r="L942" s="20">
        <v>0</v>
      </c>
      <c r="M942" s="20">
        <v>0</v>
      </c>
      <c r="N942" s="20">
        <v>0</v>
      </c>
      <c r="O942" s="20">
        <v>0</v>
      </c>
      <c r="P942" s="20">
        <v>0</v>
      </c>
      <c r="Q942" s="20">
        <v>0</v>
      </c>
    </row>
    <row r="943" spans="1:17" s="28" customFormat="1" ht="22.7" customHeight="1" x14ac:dyDescent="0.2">
      <c r="A943" s="59"/>
      <c r="B943" s="62"/>
      <c r="C943" s="29" t="s">
        <v>48</v>
      </c>
      <c r="D943" s="60"/>
      <c r="E943" s="21">
        <f t="shared" si="305"/>
        <v>0</v>
      </c>
      <c r="F943" s="20">
        <v>0</v>
      </c>
      <c r="G943" s="20">
        <v>0</v>
      </c>
      <c r="H943" s="20">
        <v>0</v>
      </c>
      <c r="I943" s="20">
        <v>0</v>
      </c>
      <c r="J943" s="20">
        <v>0</v>
      </c>
      <c r="K943" s="20">
        <v>0</v>
      </c>
      <c r="L943" s="20">
        <v>0</v>
      </c>
      <c r="M943" s="20">
        <v>0</v>
      </c>
      <c r="N943" s="20">
        <v>0</v>
      </c>
      <c r="O943" s="20">
        <v>0</v>
      </c>
      <c r="P943" s="20">
        <v>0</v>
      </c>
      <c r="Q943" s="20">
        <v>0</v>
      </c>
    </row>
    <row r="944" spans="1:17" s="28" customFormat="1" ht="15" x14ac:dyDescent="0.2">
      <c r="A944" s="57" t="s">
        <v>634</v>
      </c>
      <c r="B944" s="31" t="s">
        <v>354</v>
      </c>
      <c r="C944" s="29" t="s">
        <v>44</v>
      </c>
      <c r="D944" s="60"/>
      <c r="E944" s="21">
        <f t="shared" si="305"/>
        <v>143807.50309000001</v>
      </c>
      <c r="F944" s="21">
        <f t="shared" ref="F944:Q944" si="307">SUM(F945:F948)</f>
        <v>17000</v>
      </c>
      <c r="G944" s="21">
        <f t="shared" si="307"/>
        <v>22068.218059999999</v>
      </c>
      <c r="H944" s="21">
        <f t="shared" si="307"/>
        <v>63220.461000000003</v>
      </c>
      <c r="I944" s="21">
        <f t="shared" si="307"/>
        <v>0</v>
      </c>
      <c r="J944" s="21">
        <f t="shared" si="307"/>
        <v>0</v>
      </c>
      <c r="K944" s="21">
        <f t="shared" si="307"/>
        <v>0</v>
      </c>
      <c r="L944" s="21">
        <f t="shared" si="307"/>
        <v>0</v>
      </c>
      <c r="M944" s="21">
        <f t="shared" si="307"/>
        <v>2172.8119999999999</v>
      </c>
      <c r="N944" s="21">
        <f t="shared" si="307"/>
        <v>9346.0120299999999</v>
      </c>
      <c r="O944" s="21">
        <f t="shared" si="307"/>
        <v>10000</v>
      </c>
      <c r="P944" s="21">
        <f t="shared" si="307"/>
        <v>10000</v>
      </c>
      <c r="Q944" s="21">
        <f t="shared" si="307"/>
        <v>10000</v>
      </c>
    </row>
    <row r="945" spans="1:17" s="28" customFormat="1" ht="24.75" customHeight="1" x14ac:dyDescent="0.2">
      <c r="A945" s="58"/>
      <c r="B945" s="61" t="s">
        <v>355</v>
      </c>
      <c r="C945" s="29" t="s">
        <v>45</v>
      </c>
      <c r="D945" s="60"/>
      <c r="E945" s="21">
        <f t="shared" si="305"/>
        <v>0</v>
      </c>
      <c r="F945" s="20">
        <v>0</v>
      </c>
      <c r="G945" s="20">
        <v>0</v>
      </c>
      <c r="H945" s="20">
        <v>0</v>
      </c>
      <c r="I945" s="20">
        <v>0</v>
      </c>
      <c r="J945" s="20">
        <v>0</v>
      </c>
      <c r="K945" s="20">
        <v>0</v>
      </c>
      <c r="L945" s="20">
        <v>0</v>
      </c>
      <c r="M945" s="20">
        <v>0</v>
      </c>
      <c r="N945" s="20">
        <v>0</v>
      </c>
      <c r="O945" s="20">
        <v>0</v>
      </c>
      <c r="P945" s="20">
        <v>0</v>
      </c>
      <c r="Q945" s="20">
        <v>0</v>
      </c>
    </row>
    <row r="946" spans="1:17" s="28" customFormat="1" ht="25.5" customHeight="1" x14ac:dyDescent="0.2">
      <c r="A946" s="58"/>
      <c r="B946" s="61"/>
      <c r="C946" s="29" t="s">
        <v>46</v>
      </c>
      <c r="D946" s="60"/>
      <c r="E946" s="21">
        <f t="shared" si="305"/>
        <v>143807.50309000001</v>
      </c>
      <c r="F946" s="20">
        <v>17000</v>
      </c>
      <c r="G946" s="20">
        <v>22068.218059999999</v>
      </c>
      <c r="H946" s="20">
        <v>63220.461000000003</v>
      </c>
      <c r="I946" s="20">
        <v>0</v>
      </c>
      <c r="J946" s="20">
        <v>0</v>
      </c>
      <c r="K946" s="20">
        <v>0</v>
      </c>
      <c r="L946" s="20">
        <v>0</v>
      </c>
      <c r="M946" s="20">
        <v>2172.8119999999999</v>
      </c>
      <c r="N946" s="20">
        <v>9346.0120299999999</v>
      </c>
      <c r="O946" s="20">
        <v>10000</v>
      </c>
      <c r="P946" s="20">
        <v>10000</v>
      </c>
      <c r="Q946" s="20">
        <v>10000</v>
      </c>
    </row>
    <row r="947" spans="1:17" s="28" customFormat="1" ht="23.25" customHeight="1" x14ac:dyDescent="0.2">
      <c r="A947" s="58"/>
      <c r="B947" s="61"/>
      <c r="C947" s="29" t="s">
        <v>47</v>
      </c>
      <c r="D947" s="60"/>
      <c r="E947" s="21">
        <f t="shared" si="305"/>
        <v>0</v>
      </c>
      <c r="F947" s="20">
        <v>0</v>
      </c>
      <c r="G947" s="20">
        <v>0</v>
      </c>
      <c r="H947" s="20">
        <v>0</v>
      </c>
      <c r="I947" s="20">
        <v>0</v>
      </c>
      <c r="J947" s="20">
        <v>0</v>
      </c>
      <c r="K947" s="20">
        <v>0</v>
      </c>
      <c r="L947" s="20">
        <v>0</v>
      </c>
      <c r="M947" s="20">
        <v>0</v>
      </c>
      <c r="N947" s="20">
        <v>0</v>
      </c>
      <c r="O947" s="20">
        <v>0</v>
      </c>
      <c r="P947" s="20">
        <v>0</v>
      </c>
      <c r="Q947" s="20">
        <v>0</v>
      </c>
    </row>
    <row r="948" spans="1:17" s="28" customFormat="1" ht="21.75" customHeight="1" x14ac:dyDescent="0.2">
      <c r="A948" s="59"/>
      <c r="B948" s="62"/>
      <c r="C948" s="29" t="s">
        <v>48</v>
      </c>
      <c r="D948" s="60"/>
      <c r="E948" s="21">
        <f t="shared" si="305"/>
        <v>0</v>
      </c>
      <c r="F948" s="20">
        <v>0</v>
      </c>
      <c r="G948" s="20">
        <v>0</v>
      </c>
      <c r="H948" s="20">
        <v>0</v>
      </c>
      <c r="I948" s="20">
        <v>0</v>
      </c>
      <c r="J948" s="20">
        <v>0</v>
      </c>
      <c r="K948" s="20">
        <v>0</v>
      </c>
      <c r="L948" s="20">
        <v>0</v>
      </c>
      <c r="M948" s="20">
        <v>0</v>
      </c>
      <c r="N948" s="20">
        <v>0</v>
      </c>
      <c r="O948" s="20">
        <v>0</v>
      </c>
      <c r="P948" s="20">
        <v>0</v>
      </c>
      <c r="Q948" s="20">
        <v>0</v>
      </c>
    </row>
    <row r="949" spans="1:17" s="28" customFormat="1" ht="14.25" customHeight="1" x14ac:dyDescent="0.2">
      <c r="A949" s="57" t="s">
        <v>635</v>
      </c>
      <c r="B949" s="31" t="s">
        <v>356</v>
      </c>
      <c r="C949" s="29" t="s">
        <v>44</v>
      </c>
      <c r="D949" s="60"/>
      <c r="E949" s="21">
        <f t="shared" si="305"/>
        <v>572306.86672000005</v>
      </c>
      <c r="F949" s="21">
        <f t="shared" ref="F949:Q949" si="308">SUM(F950:F953)</f>
        <v>0</v>
      </c>
      <c r="G949" s="21">
        <f t="shared" si="308"/>
        <v>0</v>
      </c>
      <c r="H949" s="21">
        <f t="shared" si="308"/>
        <v>0</v>
      </c>
      <c r="I949" s="21">
        <f t="shared" si="308"/>
        <v>0</v>
      </c>
      <c r="J949" s="21">
        <f t="shared" si="308"/>
        <v>11665.33793</v>
      </c>
      <c r="K949" s="21">
        <f t="shared" si="308"/>
        <v>68435.75245</v>
      </c>
      <c r="L949" s="21">
        <f t="shared" si="308"/>
        <v>60473.502710000001</v>
      </c>
      <c r="M949" s="21">
        <f t="shared" si="308"/>
        <v>103616</v>
      </c>
      <c r="N949" s="21">
        <f t="shared" si="308"/>
        <v>65823.873630000002</v>
      </c>
      <c r="O949" s="21">
        <f t="shared" si="308"/>
        <v>87430.8</v>
      </c>
      <c r="P949" s="21">
        <f t="shared" si="308"/>
        <v>87430.8</v>
      </c>
      <c r="Q949" s="21">
        <f t="shared" si="308"/>
        <v>87430.8</v>
      </c>
    </row>
    <row r="950" spans="1:17" s="28" customFormat="1" ht="19.5" customHeight="1" x14ac:dyDescent="0.2">
      <c r="A950" s="58"/>
      <c r="B950" s="61" t="s">
        <v>357</v>
      </c>
      <c r="C950" s="29" t="s">
        <v>45</v>
      </c>
      <c r="D950" s="60"/>
      <c r="E950" s="21">
        <f t="shared" si="305"/>
        <v>0</v>
      </c>
      <c r="F950" s="20">
        <v>0</v>
      </c>
      <c r="G950" s="20">
        <v>0</v>
      </c>
      <c r="H950" s="20">
        <v>0</v>
      </c>
      <c r="I950" s="20">
        <v>0</v>
      </c>
      <c r="J950" s="20">
        <v>0</v>
      </c>
      <c r="K950" s="20">
        <v>0</v>
      </c>
      <c r="L950" s="20">
        <v>0</v>
      </c>
      <c r="M950" s="20">
        <v>0</v>
      </c>
      <c r="N950" s="20">
        <v>0</v>
      </c>
      <c r="O950" s="20">
        <v>0</v>
      </c>
      <c r="P950" s="20">
        <v>0</v>
      </c>
      <c r="Q950" s="20">
        <v>0</v>
      </c>
    </row>
    <row r="951" spans="1:17" s="28" customFormat="1" ht="21.75" customHeight="1" x14ac:dyDescent="0.2">
      <c r="A951" s="58"/>
      <c r="B951" s="61"/>
      <c r="C951" s="29" t="s">
        <v>46</v>
      </c>
      <c r="D951" s="60"/>
      <c r="E951" s="21">
        <f t="shared" si="305"/>
        <v>572306.86672000005</v>
      </c>
      <c r="F951" s="20">
        <v>0</v>
      </c>
      <c r="G951" s="20">
        <v>0</v>
      </c>
      <c r="H951" s="20">
        <v>0</v>
      </c>
      <c r="I951" s="20">
        <v>0</v>
      </c>
      <c r="J951" s="32">
        <v>11665.33793</v>
      </c>
      <c r="K951" s="20">
        <v>68435.75245</v>
      </c>
      <c r="L951" s="20">
        <v>60473.502710000001</v>
      </c>
      <c r="M951" s="20">
        <f>107800-4184</f>
        <v>103616</v>
      </c>
      <c r="N951" s="20">
        <v>65823.873630000002</v>
      </c>
      <c r="O951" s="20">
        <v>87430.8</v>
      </c>
      <c r="P951" s="20">
        <v>87430.8</v>
      </c>
      <c r="Q951" s="20">
        <v>87430.8</v>
      </c>
    </row>
    <row r="952" spans="1:17" s="28" customFormat="1" ht="18" customHeight="1" x14ac:dyDescent="0.2">
      <c r="A952" s="58"/>
      <c r="B952" s="61"/>
      <c r="C952" s="29" t="s">
        <v>47</v>
      </c>
      <c r="D952" s="60"/>
      <c r="E952" s="21">
        <f t="shared" si="305"/>
        <v>0</v>
      </c>
      <c r="F952" s="20">
        <v>0</v>
      </c>
      <c r="G952" s="20">
        <v>0</v>
      </c>
      <c r="H952" s="20">
        <v>0</v>
      </c>
      <c r="I952" s="20">
        <v>0</v>
      </c>
      <c r="J952" s="20">
        <v>0</v>
      </c>
      <c r="K952" s="20">
        <v>0</v>
      </c>
      <c r="L952" s="20">
        <v>0</v>
      </c>
      <c r="M952" s="20">
        <v>0</v>
      </c>
      <c r="N952" s="20">
        <v>0</v>
      </c>
      <c r="O952" s="20">
        <v>0</v>
      </c>
      <c r="P952" s="20">
        <v>0</v>
      </c>
      <c r="Q952" s="20">
        <v>0</v>
      </c>
    </row>
    <row r="953" spans="1:17" s="28" customFormat="1" ht="18.95" customHeight="1" x14ac:dyDescent="0.2">
      <c r="A953" s="59"/>
      <c r="B953" s="62"/>
      <c r="C953" s="29" t="s">
        <v>48</v>
      </c>
      <c r="D953" s="60"/>
      <c r="E953" s="21">
        <f t="shared" si="305"/>
        <v>0</v>
      </c>
      <c r="F953" s="20">
        <v>0</v>
      </c>
      <c r="G953" s="20">
        <v>0</v>
      </c>
      <c r="H953" s="20">
        <v>0</v>
      </c>
      <c r="I953" s="20">
        <v>0</v>
      </c>
      <c r="J953" s="20">
        <v>0</v>
      </c>
      <c r="K953" s="20">
        <v>0</v>
      </c>
      <c r="L953" s="20">
        <v>0</v>
      </c>
      <c r="M953" s="20">
        <v>0</v>
      </c>
      <c r="N953" s="20">
        <v>0</v>
      </c>
      <c r="O953" s="20">
        <v>0</v>
      </c>
      <c r="P953" s="20">
        <v>0</v>
      </c>
      <c r="Q953" s="20">
        <v>0</v>
      </c>
    </row>
    <row r="954" spans="1:17" s="28" customFormat="1" ht="15" customHeight="1" x14ac:dyDescent="0.2">
      <c r="A954" s="57" t="s">
        <v>636</v>
      </c>
      <c r="B954" s="31" t="s">
        <v>358</v>
      </c>
      <c r="C954" s="29" t="s">
        <v>44</v>
      </c>
      <c r="D954" s="60" t="s">
        <v>290</v>
      </c>
      <c r="E954" s="21">
        <f t="shared" si="305"/>
        <v>68975.140899999999</v>
      </c>
      <c r="F954" s="21">
        <f t="shared" ref="F954:Q954" si="309">SUM(F955:F958)</f>
        <v>8607.1050200000009</v>
      </c>
      <c r="G954" s="21">
        <f t="shared" si="309"/>
        <v>14487.841539999999</v>
      </c>
      <c r="H954" s="21">
        <f t="shared" si="309"/>
        <v>18082.03152</v>
      </c>
      <c r="I954" s="21">
        <f t="shared" si="309"/>
        <v>16060.185820000001</v>
      </c>
      <c r="J954" s="21">
        <f t="shared" si="309"/>
        <v>3754.8465900000001</v>
      </c>
      <c r="K954" s="21">
        <f t="shared" si="309"/>
        <v>3673.2195200000001</v>
      </c>
      <c r="L954" s="21">
        <f t="shared" si="309"/>
        <v>4309.9108900000001</v>
      </c>
      <c r="M954" s="21">
        <f t="shared" si="309"/>
        <v>0</v>
      </c>
      <c r="N954" s="21">
        <f t="shared" si="309"/>
        <v>0</v>
      </c>
      <c r="O954" s="21">
        <f t="shared" si="309"/>
        <v>0</v>
      </c>
      <c r="P954" s="21">
        <f t="shared" si="309"/>
        <v>0</v>
      </c>
      <c r="Q954" s="21">
        <f t="shared" si="309"/>
        <v>0</v>
      </c>
    </row>
    <row r="955" spans="1:17" s="30" customFormat="1" ht="15" x14ac:dyDescent="0.2">
      <c r="A955" s="58"/>
      <c r="B955" s="61" t="s">
        <v>359</v>
      </c>
      <c r="C955" s="29" t="s">
        <v>45</v>
      </c>
      <c r="D955" s="60"/>
      <c r="E955" s="21">
        <f t="shared" si="305"/>
        <v>0</v>
      </c>
      <c r="F955" s="21">
        <v>0</v>
      </c>
      <c r="G955" s="21">
        <v>0</v>
      </c>
      <c r="H955" s="21">
        <v>0</v>
      </c>
      <c r="I955" s="21">
        <v>0</v>
      </c>
      <c r="J955" s="21">
        <v>0</v>
      </c>
      <c r="K955" s="21">
        <v>0</v>
      </c>
      <c r="L955" s="21">
        <v>0</v>
      </c>
      <c r="M955" s="21">
        <v>0</v>
      </c>
      <c r="N955" s="21">
        <v>0</v>
      </c>
      <c r="O955" s="21">
        <v>0</v>
      </c>
      <c r="P955" s="21">
        <v>0</v>
      </c>
      <c r="Q955" s="21">
        <v>0</v>
      </c>
    </row>
    <row r="956" spans="1:17" s="30" customFormat="1" ht="15" x14ac:dyDescent="0.2">
      <c r="A956" s="58"/>
      <c r="B956" s="61"/>
      <c r="C956" s="29" t="s">
        <v>46</v>
      </c>
      <c r="D956" s="60"/>
      <c r="E956" s="21">
        <f t="shared" si="305"/>
        <v>62268.07763</v>
      </c>
      <c r="F956" s="21">
        <v>7388.0450199999996</v>
      </c>
      <c r="G956" s="21">
        <v>13170.76503</v>
      </c>
      <c r="H956" s="21">
        <v>16438.210470000002</v>
      </c>
      <c r="I956" s="21">
        <v>14600.16893</v>
      </c>
      <c r="J956" s="21">
        <v>3413.4969000000001</v>
      </c>
      <c r="K956" s="21">
        <v>3339.2904699999999</v>
      </c>
      <c r="L956" s="21">
        <v>3918.1008099999999</v>
      </c>
      <c r="M956" s="21">
        <v>0</v>
      </c>
      <c r="N956" s="21">
        <v>0</v>
      </c>
      <c r="O956" s="21">
        <v>0</v>
      </c>
      <c r="P956" s="21">
        <v>0</v>
      </c>
      <c r="Q956" s="21">
        <v>0</v>
      </c>
    </row>
    <row r="957" spans="1:17" s="30" customFormat="1" ht="15" x14ac:dyDescent="0.2">
      <c r="A957" s="58"/>
      <c r="B957" s="61"/>
      <c r="C957" s="29" t="s">
        <v>47</v>
      </c>
      <c r="D957" s="60"/>
      <c r="E957" s="21">
        <f t="shared" si="305"/>
        <v>6707.0632699999996</v>
      </c>
      <c r="F957" s="21">
        <v>1219.06</v>
      </c>
      <c r="G957" s="21">
        <v>1317.0765100000001</v>
      </c>
      <c r="H957" s="21">
        <f t="shared" ref="H957:O957" si="310">H956*0.1</f>
        <v>1643.82105</v>
      </c>
      <c r="I957" s="21">
        <f t="shared" si="310"/>
        <v>1460.0168900000001</v>
      </c>
      <c r="J957" s="21">
        <f t="shared" si="310"/>
        <v>341.34969000000001</v>
      </c>
      <c r="K957" s="21">
        <f t="shared" si="310"/>
        <v>333.92905000000002</v>
      </c>
      <c r="L957" s="21">
        <f t="shared" si="310"/>
        <v>391.81008000000003</v>
      </c>
      <c r="M957" s="21">
        <f t="shared" si="310"/>
        <v>0</v>
      </c>
      <c r="N957" s="21">
        <f t="shared" si="310"/>
        <v>0</v>
      </c>
      <c r="O957" s="21">
        <f t="shared" si="310"/>
        <v>0</v>
      </c>
      <c r="P957" s="21">
        <v>0</v>
      </c>
      <c r="Q957" s="21">
        <v>0</v>
      </c>
    </row>
    <row r="958" spans="1:17" s="30" customFormat="1" ht="15" x14ac:dyDescent="0.2">
      <c r="A958" s="59"/>
      <c r="B958" s="62"/>
      <c r="C958" s="29" t="s">
        <v>48</v>
      </c>
      <c r="D958" s="60"/>
      <c r="E958" s="21">
        <f t="shared" si="305"/>
        <v>0</v>
      </c>
      <c r="F958" s="21">
        <v>0</v>
      </c>
      <c r="G958" s="21">
        <v>0</v>
      </c>
      <c r="H958" s="21">
        <v>0</v>
      </c>
      <c r="I958" s="21">
        <v>0</v>
      </c>
      <c r="J958" s="21">
        <v>0</v>
      </c>
      <c r="K958" s="21">
        <v>0</v>
      </c>
      <c r="L958" s="21">
        <v>0</v>
      </c>
      <c r="M958" s="21">
        <v>0</v>
      </c>
      <c r="N958" s="21">
        <v>0</v>
      </c>
      <c r="O958" s="21">
        <v>0</v>
      </c>
      <c r="P958" s="21">
        <v>0</v>
      </c>
      <c r="Q958" s="21">
        <v>0</v>
      </c>
    </row>
    <row r="959" spans="1:17" s="30" customFormat="1" ht="15" x14ac:dyDescent="0.2">
      <c r="A959" s="57" t="s">
        <v>637</v>
      </c>
      <c r="B959" s="31" t="s">
        <v>360</v>
      </c>
      <c r="C959" s="29" t="s">
        <v>44</v>
      </c>
      <c r="D959" s="60"/>
      <c r="E959" s="21">
        <f t="shared" si="305"/>
        <v>1438270.575</v>
      </c>
      <c r="F959" s="21">
        <f>SUM(F960:F963)</f>
        <v>265000</v>
      </c>
      <c r="G959" s="21">
        <f t="shared" ref="G959:Q959" si="311">SUM(G960:G963)</f>
        <v>0</v>
      </c>
      <c r="H959" s="21">
        <f t="shared" si="311"/>
        <v>0</v>
      </c>
      <c r="I959" s="21">
        <f t="shared" si="311"/>
        <v>50400</v>
      </c>
      <c r="J959" s="21">
        <f t="shared" si="311"/>
        <v>114712.75</v>
      </c>
      <c r="K959" s="21">
        <f t="shared" si="311"/>
        <v>212680</v>
      </c>
      <c r="L959" s="21">
        <f t="shared" si="311"/>
        <v>32679.375</v>
      </c>
      <c r="M959" s="21">
        <f t="shared" si="311"/>
        <v>178235.6</v>
      </c>
      <c r="N959" s="21">
        <f t="shared" si="311"/>
        <v>275097.22499999998</v>
      </c>
      <c r="O959" s="21">
        <f t="shared" si="311"/>
        <v>309465.625</v>
      </c>
      <c r="P959" s="21">
        <f t="shared" si="311"/>
        <v>0</v>
      </c>
      <c r="Q959" s="21">
        <f t="shared" si="311"/>
        <v>0</v>
      </c>
    </row>
    <row r="960" spans="1:17" s="30" customFormat="1" ht="15" x14ac:dyDescent="0.2">
      <c r="A960" s="58"/>
      <c r="B960" s="61" t="s">
        <v>361</v>
      </c>
      <c r="C960" s="29" t="s">
        <v>45</v>
      </c>
      <c r="D960" s="60"/>
      <c r="E960" s="21">
        <f t="shared" si="305"/>
        <v>0</v>
      </c>
      <c r="F960" s="20">
        <f>F965+F970+F975+F980+F985+F990+F995</f>
        <v>0</v>
      </c>
      <c r="G960" s="20">
        <f t="shared" ref="G960:Q960" si="312">G965+G970+G975+G980+G985+G990+G995</f>
        <v>0</v>
      </c>
      <c r="H960" s="20">
        <f t="shared" si="312"/>
        <v>0</v>
      </c>
      <c r="I960" s="20">
        <f t="shared" si="312"/>
        <v>0</v>
      </c>
      <c r="J960" s="20">
        <f t="shared" si="312"/>
        <v>0</v>
      </c>
      <c r="K960" s="20">
        <f t="shared" si="312"/>
        <v>0</v>
      </c>
      <c r="L960" s="20">
        <f t="shared" si="312"/>
        <v>0</v>
      </c>
      <c r="M960" s="20">
        <f t="shared" si="312"/>
        <v>0</v>
      </c>
      <c r="N960" s="20">
        <f t="shared" si="312"/>
        <v>0</v>
      </c>
      <c r="O960" s="20">
        <f t="shared" si="312"/>
        <v>0</v>
      </c>
      <c r="P960" s="20">
        <f t="shared" si="312"/>
        <v>0</v>
      </c>
      <c r="Q960" s="20">
        <f t="shared" si="312"/>
        <v>0</v>
      </c>
    </row>
    <row r="961" spans="1:17" s="30" customFormat="1" ht="15" x14ac:dyDescent="0.2">
      <c r="A961" s="58"/>
      <c r="B961" s="61"/>
      <c r="C961" s="29" t="s">
        <v>46</v>
      </c>
      <c r="D961" s="60"/>
      <c r="E961" s="21">
        <f t="shared" si="305"/>
        <v>1438270.575</v>
      </c>
      <c r="F961" s="20">
        <f t="shared" ref="F961:Q963" si="313">F966+F971+F976+F981+F986+F991+F996</f>
        <v>265000</v>
      </c>
      <c r="G961" s="20">
        <f t="shared" si="313"/>
        <v>0</v>
      </c>
      <c r="H961" s="20">
        <f t="shared" si="313"/>
        <v>0</v>
      </c>
      <c r="I961" s="20">
        <f t="shared" si="313"/>
        <v>50400</v>
      </c>
      <c r="J961" s="20">
        <f t="shared" si="313"/>
        <v>114712.75</v>
      </c>
      <c r="K961" s="20">
        <f t="shared" si="313"/>
        <v>212680</v>
      </c>
      <c r="L961" s="20">
        <f t="shared" si="313"/>
        <v>32679.375</v>
      </c>
      <c r="M961" s="20">
        <f t="shared" si="313"/>
        <v>178235.6</v>
      </c>
      <c r="N961" s="20">
        <f t="shared" si="313"/>
        <v>275097.22499999998</v>
      </c>
      <c r="O961" s="20">
        <f t="shared" si="313"/>
        <v>309465.625</v>
      </c>
      <c r="P961" s="20">
        <f t="shared" si="313"/>
        <v>0</v>
      </c>
      <c r="Q961" s="20">
        <f t="shared" si="313"/>
        <v>0</v>
      </c>
    </row>
    <row r="962" spans="1:17" s="30" customFormat="1" ht="15" x14ac:dyDescent="0.2">
      <c r="A962" s="58"/>
      <c r="B962" s="61"/>
      <c r="C962" s="29" t="s">
        <v>47</v>
      </c>
      <c r="D962" s="60"/>
      <c r="E962" s="21">
        <f t="shared" si="305"/>
        <v>0</v>
      </c>
      <c r="F962" s="20">
        <f t="shared" si="313"/>
        <v>0</v>
      </c>
      <c r="G962" s="20">
        <f t="shared" si="313"/>
        <v>0</v>
      </c>
      <c r="H962" s="20">
        <f t="shared" si="313"/>
        <v>0</v>
      </c>
      <c r="I962" s="20">
        <f t="shared" si="313"/>
        <v>0</v>
      </c>
      <c r="J962" s="20">
        <f t="shared" si="313"/>
        <v>0</v>
      </c>
      <c r="K962" s="20">
        <f t="shared" si="313"/>
        <v>0</v>
      </c>
      <c r="L962" s="20">
        <f t="shared" si="313"/>
        <v>0</v>
      </c>
      <c r="M962" s="20">
        <f t="shared" si="313"/>
        <v>0</v>
      </c>
      <c r="N962" s="20">
        <f t="shared" si="313"/>
        <v>0</v>
      </c>
      <c r="O962" s="20">
        <f t="shared" si="313"/>
        <v>0</v>
      </c>
      <c r="P962" s="20">
        <f t="shared" si="313"/>
        <v>0</v>
      </c>
      <c r="Q962" s="20">
        <f t="shared" si="313"/>
        <v>0</v>
      </c>
    </row>
    <row r="963" spans="1:17" s="30" customFormat="1" ht="15" x14ac:dyDescent="0.2">
      <c r="A963" s="59"/>
      <c r="B963" s="62"/>
      <c r="C963" s="29" t="s">
        <v>48</v>
      </c>
      <c r="D963" s="60"/>
      <c r="E963" s="21">
        <f t="shared" si="305"/>
        <v>0</v>
      </c>
      <c r="F963" s="20">
        <f t="shared" si="313"/>
        <v>0</v>
      </c>
      <c r="G963" s="20">
        <f t="shared" si="313"/>
        <v>0</v>
      </c>
      <c r="H963" s="20">
        <f t="shared" si="313"/>
        <v>0</v>
      </c>
      <c r="I963" s="20">
        <f t="shared" si="313"/>
        <v>0</v>
      </c>
      <c r="J963" s="20">
        <f t="shared" si="313"/>
        <v>0</v>
      </c>
      <c r="K963" s="20">
        <f t="shared" si="313"/>
        <v>0</v>
      </c>
      <c r="L963" s="20">
        <f t="shared" si="313"/>
        <v>0</v>
      </c>
      <c r="M963" s="20">
        <f t="shared" si="313"/>
        <v>0</v>
      </c>
      <c r="N963" s="20">
        <f t="shared" si="313"/>
        <v>0</v>
      </c>
      <c r="O963" s="20">
        <f t="shared" si="313"/>
        <v>0</v>
      </c>
      <c r="P963" s="20">
        <f t="shared" si="313"/>
        <v>0</v>
      </c>
      <c r="Q963" s="20">
        <f t="shared" si="313"/>
        <v>0</v>
      </c>
    </row>
    <row r="964" spans="1:17" s="30" customFormat="1" ht="15" x14ac:dyDescent="0.2">
      <c r="A964" s="57" t="s">
        <v>638</v>
      </c>
      <c r="B964" s="31" t="s">
        <v>362</v>
      </c>
      <c r="C964" s="29" t="s">
        <v>44</v>
      </c>
      <c r="D964" s="60" t="s">
        <v>363</v>
      </c>
      <c r="E964" s="21">
        <f t="shared" si="305"/>
        <v>265000</v>
      </c>
      <c r="F964" s="21">
        <f t="shared" ref="F964:Q964" si="314">SUM(F965:F968)</f>
        <v>265000</v>
      </c>
      <c r="G964" s="21">
        <f t="shared" si="314"/>
        <v>0</v>
      </c>
      <c r="H964" s="21">
        <f t="shared" si="314"/>
        <v>0</v>
      </c>
      <c r="I964" s="21">
        <f t="shared" si="314"/>
        <v>0</v>
      </c>
      <c r="J964" s="21">
        <f t="shared" si="314"/>
        <v>0</v>
      </c>
      <c r="K964" s="21">
        <f t="shared" si="314"/>
        <v>0</v>
      </c>
      <c r="L964" s="21">
        <f t="shared" si="314"/>
        <v>0</v>
      </c>
      <c r="M964" s="21">
        <f t="shared" si="314"/>
        <v>0</v>
      </c>
      <c r="N964" s="21">
        <f t="shared" si="314"/>
        <v>0</v>
      </c>
      <c r="O964" s="21">
        <f t="shared" si="314"/>
        <v>0</v>
      </c>
      <c r="P964" s="21">
        <f t="shared" si="314"/>
        <v>0</v>
      </c>
      <c r="Q964" s="21">
        <f t="shared" si="314"/>
        <v>0</v>
      </c>
    </row>
    <row r="965" spans="1:17" s="30" customFormat="1" ht="15" x14ac:dyDescent="0.2">
      <c r="A965" s="58"/>
      <c r="B965" s="61" t="s">
        <v>364</v>
      </c>
      <c r="C965" s="29" t="s">
        <v>45</v>
      </c>
      <c r="D965" s="60"/>
      <c r="E965" s="21">
        <f t="shared" si="305"/>
        <v>0</v>
      </c>
      <c r="F965" s="20">
        <v>0</v>
      </c>
      <c r="G965" s="20">
        <v>0</v>
      </c>
      <c r="H965" s="20">
        <v>0</v>
      </c>
      <c r="I965" s="20">
        <v>0</v>
      </c>
      <c r="J965" s="20">
        <v>0</v>
      </c>
      <c r="K965" s="20">
        <v>0</v>
      </c>
      <c r="L965" s="20">
        <v>0</v>
      </c>
      <c r="M965" s="20">
        <v>0</v>
      </c>
      <c r="N965" s="20">
        <v>0</v>
      </c>
      <c r="O965" s="20">
        <v>0</v>
      </c>
      <c r="P965" s="20">
        <v>0</v>
      </c>
      <c r="Q965" s="20">
        <v>0</v>
      </c>
    </row>
    <row r="966" spans="1:17" s="30" customFormat="1" ht="15" x14ac:dyDescent="0.2">
      <c r="A966" s="58"/>
      <c r="B966" s="61"/>
      <c r="C966" s="29" t="s">
        <v>46</v>
      </c>
      <c r="D966" s="60"/>
      <c r="E966" s="21">
        <f t="shared" si="305"/>
        <v>265000</v>
      </c>
      <c r="F966" s="20">
        <v>265000</v>
      </c>
      <c r="G966" s="20">
        <v>0</v>
      </c>
      <c r="H966" s="20">
        <v>0</v>
      </c>
      <c r="I966" s="20">
        <v>0</v>
      </c>
      <c r="J966" s="20">
        <v>0</v>
      </c>
      <c r="K966" s="20">
        <v>0</v>
      </c>
      <c r="L966" s="20">
        <v>0</v>
      </c>
      <c r="M966" s="20">
        <v>0</v>
      </c>
      <c r="N966" s="20">
        <v>0</v>
      </c>
      <c r="O966" s="20">
        <v>0</v>
      </c>
      <c r="P966" s="20">
        <v>0</v>
      </c>
      <c r="Q966" s="20">
        <v>0</v>
      </c>
    </row>
    <row r="967" spans="1:17" s="30" customFormat="1" ht="15" x14ac:dyDescent="0.2">
      <c r="A967" s="58"/>
      <c r="B967" s="61"/>
      <c r="C967" s="29" t="s">
        <v>47</v>
      </c>
      <c r="D967" s="60"/>
      <c r="E967" s="21">
        <f t="shared" si="305"/>
        <v>0</v>
      </c>
      <c r="F967" s="20">
        <v>0</v>
      </c>
      <c r="G967" s="20">
        <v>0</v>
      </c>
      <c r="H967" s="20">
        <v>0</v>
      </c>
      <c r="I967" s="20">
        <v>0</v>
      </c>
      <c r="J967" s="20">
        <v>0</v>
      </c>
      <c r="K967" s="20">
        <v>0</v>
      </c>
      <c r="L967" s="20">
        <v>0</v>
      </c>
      <c r="M967" s="20">
        <v>0</v>
      </c>
      <c r="N967" s="20">
        <v>0</v>
      </c>
      <c r="O967" s="20">
        <v>0</v>
      </c>
      <c r="P967" s="20">
        <v>0</v>
      </c>
      <c r="Q967" s="20">
        <v>0</v>
      </c>
    </row>
    <row r="968" spans="1:17" s="30" customFormat="1" ht="15" x14ac:dyDescent="0.2">
      <c r="A968" s="59"/>
      <c r="B968" s="62"/>
      <c r="C968" s="29" t="s">
        <v>48</v>
      </c>
      <c r="D968" s="60"/>
      <c r="E968" s="21">
        <f t="shared" si="305"/>
        <v>0</v>
      </c>
      <c r="F968" s="20">
        <v>0</v>
      </c>
      <c r="G968" s="20">
        <v>0</v>
      </c>
      <c r="H968" s="20">
        <v>0</v>
      </c>
      <c r="I968" s="20">
        <v>0</v>
      </c>
      <c r="J968" s="20">
        <v>0</v>
      </c>
      <c r="K968" s="20">
        <v>0</v>
      </c>
      <c r="L968" s="20">
        <v>0</v>
      </c>
      <c r="M968" s="20">
        <v>0</v>
      </c>
      <c r="N968" s="20">
        <v>0</v>
      </c>
      <c r="O968" s="20">
        <v>0</v>
      </c>
      <c r="P968" s="20">
        <v>0</v>
      </c>
      <c r="Q968" s="20">
        <v>0</v>
      </c>
    </row>
    <row r="969" spans="1:17" s="30" customFormat="1" ht="15" x14ac:dyDescent="0.2">
      <c r="A969" s="57" t="s">
        <v>639</v>
      </c>
      <c r="B969" s="31" t="s">
        <v>365</v>
      </c>
      <c r="C969" s="29" t="s">
        <v>44</v>
      </c>
      <c r="D969" s="60" t="s">
        <v>290</v>
      </c>
      <c r="E969" s="21">
        <f t="shared" si="305"/>
        <v>276396.875</v>
      </c>
      <c r="F969" s="21">
        <f t="shared" ref="F969:Q969" si="315">SUM(F970:F973)</f>
        <v>0</v>
      </c>
      <c r="G969" s="21">
        <f t="shared" si="315"/>
        <v>0</v>
      </c>
      <c r="H969" s="21">
        <f t="shared" si="315"/>
        <v>0</v>
      </c>
      <c r="I969" s="21">
        <f t="shared" si="315"/>
        <v>42900</v>
      </c>
      <c r="J969" s="21">
        <f t="shared" si="315"/>
        <v>0</v>
      </c>
      <c r="K969" s="21">
        <f t="shared" si="315"/>
        <v>100100</v>
      </c>
      <c r="L969" s="21">
        <f t="shared" si="315"/>
        <v>26679.375</v>
      </c>
      <c r="M969" s="21">
        <f t="shared" si="315"/>
        <v>0</v>
      </c>
      <c r="N969" s="21">
        <f t="shared" si="315"/>
        <v>62251.875</v>
      </c>
      <c r="O969" s="21">
        <f t="shared" si="315"/>
        <v>44465.625</v>
      </c>
      <c r="P969" s="21">
        <f t="shared" si="315"/>
        <v>0</v>
      </c>
      <c r="Q969" s="21">
        <f t="shared" si="315"/>
        <v>0</v>
      </c>
    </row>
    <row r="970" spans="1:17" s="30" customFormat="1" ht="15" x14ac:dyDescent="0.2">
      <c r="A970" s="58"/>
      <c r="B970" s="61" t="s">
        <v>366</v>
      </c>
      <c r="C970" s="29" t="s">
        <v>45</v>
      </c>
      <c r="D970" s="60"/>
      <c r="E970" s="21">
        <f t="shared" si="305"/>
        <v>0</v>
      </c>
      <c r="F970" s="20">
        <v>0</v>
      </c>
      <c r="G970" s="20">
        <v>0</v>
      </c>
      <c r="H970" s="20">
        <v>0</v>
      </c>
      <c r="I970" s="20">
        <v>0</v>
      </c>
      <c r="J970" s="20">
        <v>0</v>
      </c>
      <c r="K970" s="20">
        <v>0</v>
      </c>
      <c r="L970" s="20">
        <v>0</v>
      </c>
      <c r="M970" s="20">
        <v>0</v>
      </c>
      <c r="N970" s="20">
        <v>0</v>
      </c>
      <c r="O970" s="20">
        <v>0</v>
      </c>
      <c r="P970" s="20">
        <v>0</v>
      </c>
      <c r="Q970" s="20">
        <v>0</v>
      </c>
    </row>
    <row r="971" spans="1:17" s="30" customFormat="1" ht="15" x14ac:dyDescent="0.2">
      <c r="A971" s="58"/>
      <c r="B971" s="61"/>
      <c r="C971" s="29" t="s">
        <v>46</v>
      </c>
      <c r="D971" s="60"/>
      <c r="E971" s="21">
        <f t="shared" si="305"/>
        <v>276396.875</v>
      </c>
      <c r="F971" s="20">
        <v>0</v>
      </c>
      <c r="G971" s="20">
        <v>0</v>
      </c>
      <c r="H971" s="20">
        <v>0</v>
      </c>
      <c r="I971" s="20">
        <v>42900</v>
      </c>
      <c r="J971" s="20">
        <v>0</v>
      </c>
      <c r="K971" s="20">
        <v>100100</v>
      </c>
      <c r="L971" s="20">
        <v>26679.375</v>
      </c>
      <c r="M971" s="20">
        <v>0</v>
      </c>
      <c r="N971" s="20">
        <v>62251.875</v>
      </c>
      <c r="O971" s="20">
        <v>44465.625</v>
      </c>
      <c r="P971" s="20">
        <v>0</v>
      </c>
      <c r="Q971" s="20">
        <v>0</v>
      </c>
    </row>
    <row r="972" spans="1:17" s="30" customFormat="1" ht="15" x14ac:dyDescent="0.2">
      <c r="A972" s="58"/>
      <c r="B972" s="61"/>
      <c r="C972" s="29" t="s">
        <v>47</v>
      </c>
      <c r="D972" s="60"/>
      <c r="E972" s="21">
        <f t="shared" si="305"/>
        <v>0</v>
      </c>
      <c r="F972" s="20">
        <v>0</v>
      </c>
      <c r="G972" s="20">
        <v>0</v>
      </c>
      <c r="H972" s="20">
        <v>0</v>
      </c>
      <c r="I972" s="20">
        <v>0</v>
      </c>
      <c r="J972" s="20">
        <v>0</v>
      </c>
      <c r="K972" s="20">
        <v>0</v>
      </c>
      <c r="L972" s="20">
        <v>0</v>
      </c>
      <c r="M972" s="20">
        <v>0</v>
      </c>
      <c r="N972" s="20">
        <v>0</v>
      </c>
      <c r="O972" s="20">
        <v>0</v>
      </c>
      <c r="P972" s="20">
        <v>0</v>
      </c>
      <c r="Q972" s="20">
        <v>0</v>
      </c>
    </row>
    <row r="973" spans="1:17" s="30" customFormat="1" ht="15" x14ac:dyDescent="0.2">
      <c r="A973" s="59"/>
      <c r="B973" s="62"/>
      <c r="C973" s="29" t="s">
        <v>48</v>
      </c>
      <c r="D973" s="60"/>
      <c r="E973" s="21">
        <f t="shared" si="305"/>
        <v>0</v>
      </c>
      <c r="F973" s="20">
        <v>0</v>
      </c>
      <c r="G973" s="20">
        <v>0</v>
      </c>
      <c r="H973" s="20">
        <v>0</v>
      </c>
      <c r="I973" s="20">
        <v>0</v>
      </c>
      <c r="J973" s="20">
        <v>0</v>
      </c>
      <c r="K973" s="20">
        <v>0</v>
      </c>
      <c r="L973" s="20">
        <v>0</v>
      </c>
      <c r="M973" s="20">
        <v>0</v>
      </c>
      <c r="N973" s="20">
        <v>0</v>
      </c>
      <c r="O973" s="20">
        <v>0</v>
      </c>
      <c r="P973" s="20">
        <v>0</v>
      </c>
      <c r="Q973" s="20">
        <v>0</v>
      </c>
    </row>
    <row r="974" spans="1:17" s="30" customFormat="1" ht="15" x14ac:dyDescent="0.2">
      <c r="A974" s="57" t="s">
        <v>640</v>
      </c>
      <c r="B974" s="31" t="s">
        <v>367</v>
      </c>
      <c r="C974" s="29" t="s">
        <v>44</v>
      </c>
      <c r="D974" s="60" t="s">
        <v>290</v>
      </c>
      <c r="E974" s="21">
        <f t="shared" si="305"/>
        <v>69442.5</v>
      </c>
      <c r="F974" s="21">
        <f t="shared" ref="F974:Q974" si="316">SUM(F975:F978)</f>
        <v>0</v>
      </c>
      <c r="G974" s="21">
        <f t="shared" si="316"/>
        <v>0</v>
      </c>
      <c r="H974" s="21">
        <f t="shared" si="316"/>
        <v>0</v>
      </c>
      <c r="I974" s="21">
        <f t="shared" si="316"/>
        <v>0</v>
      </c>
      <c r="J974" s="21">
        <f t="shared" si="316"/>
        <v>20832.75</v>
      </c>
      <c r="K974" s="21">
        <f t="shared" si="316"/>
        <v>0</v>
      </c>
      <c r="L974" s="21">
        <f t="shared" si="316"/>
        <v>0</v>
      </c>
      <c r="M974" s="21">
        <f t="shared" si="316"/>
        <v>0</v>
      </c>
      <c r="N974" s="21">
        <f t="shared" si="316"/>
        <v>48609.75</v>
      </c>
      <c r="O974" s="21">
        <f t="shared" si="316"/>
        <v>0</v>
      </c>
      <c r="P974" s="21">
        <f t="shared" si="316"/>
        <v>0</v>
      </c>
      <c r="Q974" s="21">
        <f t="shared" si="316"/>
        <v>0</v>
      </c>
    </row>
    <row r="975" spans="1:17" s="30" customFormat="1" ht="15" x14ac:dyDescent="0.2">
      <c r="A975" s="58"/>
      <c r="B975" s="61" t="s">
        <v>368</v>
      </c>
      <c r="C975" s="29" t="s">
        <v>45</v>
      </c>
      <c r="D975" s="60"/>
      <c r="E975" s="21">
        <f t="shared" si="305"/>
        <v>0</v>
      </c>
      <c r="F975" s="20">
        <v>0</v>
      </c>
      <c r="G975" s="20">
        <v>0</v>
      </c>
      <c r="H975" s="20">
        <v>0</v>
      </c>
      <c r="I975" s="20">
        <v>0</v>
      </c>
      <c r="J975" s="20">
        <v>0</v>
      </c>
      <c r="K975" s="20">
        <v>0</v>
      </c>
      <c r="L975" s="20">
        <v>0</v>
      </c>
      <c r="M975" s="20">
        <v>0</v>
      </c>
      <c r="N975" s="20">
        <v>0</v>
      </c>
      <c r="O975" s="20">
        <v>0</v>
      </c>
      <c r="P975" s="20">
        <v>0</v>
      </c>
      <c r="Q975" s="20">
        <v>0</v>
      </c>
    </row>
    <row r="976" spans="1:17" s="30" customFormat="1" ht="15" x14ac:dyDescent="0.2">
      <c r="A976" s="58"/>
      <c r="B976" s="61"/>
      <c r="C976" s="29" t="s">
        <v>46</v>
      </c>
      <c r="D976" s="60"/>
      <c r="E976" s="21">
        <f t="shared" si="305"/>
        <v>69442.5</v>
      </c>
      <c r="F976" s="20">
        <v>0</v>
      </c>
      <c r="G976" s="20">
        <v>0</v>
      </c>
      <c r="H976" s="20">
        <v>0</v>
      </c>
      <c r="I976" s="20">
        <v>0</v>
      </c>
      <c r="J976" s="20">
        <v>20832.75</v>
      </c>
      <c r="K976" s="20">
        <v>0</v>
      </c>
      <c r="L976" s="20">
        <v>0</v>
      </c>
      <c r="M976" s="20">
        <v>0</v>
      </c>
      <c r="N976" s="20">
        <v>48609.75</v>
      </c>
      <c r="O976" s="20">
        <v>0</v>
      </c>
      <c r="P976" s="20">
        <v>0</v>
      </c>
      <c r="Q976" s="20">
        <v>0</v>
      </c>
    </row>
    <row r="977" spans="1:17" s="30" customFormat="1" ht="15" x14ac:dyDescent="0.2">
      <c r="A977" s="58"/>
      <c r="B977" s="61"/>
      <c r="C977" s="29" t="s">
        <v>47</v>
      </c>
      <c r="D977" s="60"/>
      <c r="E977" s="21">
        <f t="shared" si="305"/>
        <v>0</v>
      </c>
      <c r="F977" s="20">
        <v>0</v>
      </c>
      <c r="G977" s="20">
        <v>0</v>
      </c>
      <c r="H977" s="20">
        <v>0</v>
      </c>
      <c r="I977" s="20">
        <v>0</v>
      </c>
      <c r="J977" s="20">
        <v>0</v>
      </c>
      <c r="K977" s="20">
        <v>0</v>
      </c>
      <c r="L977" s="20">
        <v>0</v>
      </c>
      <c r="M977" s="20">
        <v>0</v>
      </c>
      <c r="N977" s="20">
        <v>0</v>
      </c>
      <c r="O977" s="20">
        <v>0</v>
      </c>
      <c r="P977" s="20">
        <v>0</v>
      </c>
      <c r="Q977" s="20">
        <v>0</v>
      </c>
    </row>
    <row r="978" spans="1:17" s="30" customFormat="1" ht="15" x14ac:dyDescent="0.2">
      <c r="A978" s="59"/>
      <c r="B978" s="62"/>
      <c r="C978" s="29" t="s">
        <v>48</v>
      </c>
      <c r="D978" s="60"/>
      <c r="E978" s="21">
        <f t="shared" si="305"/>
        <v>0</v>
      </c>
      <c r="F978" s="20">
        <v>0</v>
      </c>
      <c r="G978" s="20">
        <v>0</v>
      </c>
      <c r="H978" s="20">
        <v>0</v>
      </c>
      <c r="I978" s="20">
        <v>0</v>
      </c>
      <c r="J978" s="20">
        <v>0</v>
      </c>
      <c r="K978" s="20">
        <v>0</v>
      </c>
      <c r="L978" s="20">
        <v>0</v>
      </c>
      <c r="M978" s="20">
        <v>0</v>
      </c>
      <c r="N978" s="20">
        <v>0</v>
      </c>
      <c r="O978" s="20">
        <v>0</v>
      </c>
      <c r="P978" s="20">
        <v>0</v>
      </c>
      <c r="Q978" s="20">
        <v>0</v>
      </c>
    </row>
    <row r="979" spans="1:17" s="30" customFormat="1" ht="15" x14ac:dyDescent="0.2">
      <c r="A979" s="57" t="s">
        <v>641</v>
      </c>
      <c r="B979" s="31" t="s">
        <v>369</v>
      </c>
      <c r="C979" s="29" t="s">
        <v>44</v>
      </c>
      <c r="D979" s="60" t="s">
        <v>290</v>
      </c>
      <c r="E979" s="21">
        <f t="shared" si="305"/>
        <v>63200</v>
      </c>
      <c r="F979" s="21">
        <f t="shared" ref="F979:Q979" si="317">SUM(F980:F983)</f>
        <v>0</v>
      </c>
      <c r="G979" s="21">
        <f t="shared" si="317"/>
        <v>0</v>
      </c>
      <c r="H979" s="21">
        <f t="shared" si="317"/>
        <v>0</v>
      </c>
      <c r="I979" s="21">
        <f t="shared" si="317"/>
        <v>7500</v>
      </c>
      <c r="J979" s="21">
        <f t="shared" si="317"/>
        <v>8500</v>
      </c>
      <c r="K979" s="21">
        <f t="shared" si="317"/>
        <v>27200</v>
      </c>
      <c r="L979" s="21">
        <f t="shared" si="317"/>
        <v>6000</v>
      </c>
      <c r="M979" s="21">
        <f t="shared" si="317"/>
        <v>14000</v>
      </c>
      <c r="N979" s="21">
        <f t="shared" si="317"/>
        <v>0</v>
      </c>
      <c r="O979" s="21">
        <f t="shared" si="317"/>
        <v>0</v>
      </c>
      <c r="P979" s="21">
        <f t="shared" si="317"/>
        <v>0</v>
      </c>
      <c r="Q979" s="21">
        <f t="shared" si="317"/>
        <v>0</v>
      </c>
    </row>
    <row r="980" spans="1:17" s="30" customFormat="1" ht="15" x14ac:dyDescent="0.2">
      <c r="A980" s="58"/>
      <c r="B980" s="61" t="s">
        <v>370</v>
      </c>
      <c r="C980" s="29" t="s">
        <v>45</v>
      </c>
      <c r="D980" s="60"/>
      <c r="E980" s="21">
        <f t="shared" si="305"/>
        <v>0</v>
      </c>
      <c r="F980" s="20">
        <v>0</v>
      </c>
      <c r="G980" s="20">
        <v>0</v>
      </c>
      <c r="H980" s="20">
        <v>0</v>
      </c>
      <c r="I980" s="20">
        <v>0</v>
      </c>
      <c r="J980" s="20">
        <v>0</v>
      </c>
      <c r="K980" s="20">
        <v>0</v>
      </c>
      <c r="L980" s="20">
        <v>0</v>
      </c>
      <c r="M980" s="20">
        <v>0</v>
      </c>
      <c r="N980" s="20">
        <v>0</v>
      </c>
      <c r="O980" s="20">
        <v>0</v>
      </c>
      <c r="P980" s="20">
        <v>0</v>
      </c>
      <c r="Q980" s="20">
        <v>0</v>
      </c>
    </row>
    <row r="981" spans="1:17" s="30" customFormat="1" ht="15" x14ac:dyDescent="0.2">
      <c r="A981" s="58"/>
      <c r="B981" s="61"/>
      <c r="C981" s="29" t="s">
        <v>46</v>
      </c>
      <c r="D981" s="60"/>
      <c r="E981" s="21">
        <f t="shared" si="305"/>
        <v>63200</v>
      </c>
      <c r="F981" s="20">
        <v>0</v>
      </c>
      <c r="G981" s="20">
        <v>0</v>
      </c>
      <c r="H981" s="20">
        <v>0</v>
      </c>
      <c r="I981" s="20">
        <v>7500</v>
      </c>
      <c r="J981" s="20">
        <v>8500</v>
      </c>
      <c r="K981" s="20">
        <v>27200</v>
      </c>
      <c r="L981" s="20">
        <v>6000</v>
      </c>
      <c r="M981" s="20">
        <v>14000</v>
      </c>
      <c r="N981" s="20">
        <v>0</v>
      </c>
      <c r="O981" s="20">
        <v>0</v>
      </c>
      <c r="P981" s="20">
        <v>0</v>
      </c>
      <c r="Q981" s="20">
        <v>0</v>
      </c>
    </row>
    <row r="982" spans="1:17" s="30" customFormat="1" ht="15" x14ac:dyDescent="0.2">
      <c r="A982" s="58"/>
      <c r="B982" s="61"/>
      <c r="C982" s="29" t="s">
        <v>47</v>
      </c>
      <c r="D982" s="60"/>
      <c r="E982" s="21">
        <f t="shared" si="305"/>
        <v>0</v>
      </c>
      <c r="F982" s="20">
        <v>0</v>
      </c>
      <c r="G982" s="20">
        <v>0</v>
      </c>
      <c r="H982" s="20">
        <v>0</v>
      </c>
      <c r="I982" s="20">
        <v>0</v>
      </c>
      <c r="J982" s="20">
        <v>0</v>
      </c>
      <c r="K982" s="20">
        <v>0</v>
      </c>
      <c r="L982" s="20">
        <v>0</v>
      </c>
      <c r="M982" s="20">
        <v>0</v>
      </c>
      <c r="N982" s="20">
        <v>0</v>
      </c>
      <c r="O982" s="20">
        <v>0</v>
      </c>
      <c r="P982" s="20">
        <v>0</v>
      </c>
      <c r="Q982" s="20">
        <v>0</v>
      </c>
    </row>
    <row r="983" spans="1:17" s="30" customFormat="1" ht="15" x14ac:dyDescent="0.2">
      <c r="A983" s="59"/>
      <c r="B983" s="62"/>
      <c r="C983" s="29" t="s">
        <v>48</v>
      </c>
      <c r="D983" s="60"/>
      <c r="E983" s="21">
        <f t="shared" si="305"/>
        <v>0</v>
      </c>
      <c r="F983" s="20">
        <v>0</v>
      </c>
      <c r="G983" s="20">
        <v>0</v>
      </c>
      <c r="H983" s="20">
        <v>0</v>
      </c>
      <c r="I983" s="20">
        <v>0</v>
      </c>
      <c r="J983" s="20">
        <v>0</v>
      </c>
      <c r="K983" s="20">
        <v>0</v>
      </c>
      <c r="L983" s="20">
        <v>0</v>
      </c>
      <c r="M983" s="20">
        <v>0</v>
      </c>
      <c r="N983" s="20">
        <v>0</v>
      </c>
      <c r="O983" s="20">
        <v>0</v>
      </c>
      <c r="P983" s="20">
        <v>0</v>
      </c>
      <c r="Q983" s="20">
        <v>0</v>
      </c>
    </row>
    <row r="984" spans="1:17" s="28" customFormat="1" ht="15" x14ac:dyDescent="0.2">
      <c r="A984" s="57" t="s">
        <v>642</v>
      </c>
      <c r="B984" s="31" t="s">
        <v>371</v>
      </c>
      <c r="C984" s="29" t="s">
        <v>44</v>
      </c>
      <c r="D984" s="60" t="s">
        <v>290</v>
      </c>
      <c r="E984" s="21">
        <f t="shared" si="305"/>
        <v>170760</v>
      </c>
      <c r="F984" s="21">
        <f t="shared" ref="F984:Q984" si="318">SUM(F985:F988)</f>
        <v>0</v>
      </c>
      <c r="G984" s="21">
        <f t="shared" si="318"/>
        <v>0</v>
      </c>
      <c r="H984" s="21">
        <f t="shared" si="318"/>
        <v>0</v>
      </c>
      <c r="I984" s="21">
        <f t="shared" si="318"/>
        <v>0</v>
      </c>
      <c r="J984" s="21">
        <f t="shared" si="318"/>
        <v>85380</v>
      </c>
      <c r="K984" s="21">
        <f t="shared" si="318"/>
        <v>85380</v>
      </c>
      <c r="L984" s="21">
        <f t="shared" si="318"/>
        <v>0</v>
      </c>
      <c r="M984" s="21">
        <f t="shared" si="318"/>
        <v>0</v>
      </c>
      <c r="N984" s="21">
        <f t="shared" si="318"/>
        <v>0</v>
      </c>
      <c r="O984" s="21">
        <f t="shared" si="318"/>
        <v>0</v>
      </c>
      <c r="P984" s="21">
        <f t="shared" si="318"/>
        <v>0</v>
      </c>
      <c r="Q984" s="21">
        <f t="shared" si="318"/>
        <v>0</v>
      </c>
    </row>
    <row r="985" spans="1:17" s="28" customFormat="1" ht="15" x14ac:dyDescent="0.2">
      <c r="A985" s="58"/>
      <c r="B985" s="61" t="s">
        <v>372</v>
      </c>
      <c r="C985" s="29" t="s">
        <v>45</v>
      </c>
      <c r="D985" s="60"/>
      <c r="E985" s="21">
        <f t="shared" si="305"/>
        <v>0</v>
      </c>
      <c r="F985" s="20">
        <v>0</v>
      </c>
      <c r="G985" s="20">
        <v>0</v>
      </c>
      <c r="H985" s="20">
        <v>0</v>
      </c>
      <c r="I985" s="20">
        <v>0</v>
      </c>
      <c r="J985" s="20">
        <v>0</v>
      </c>
      <c r="K985" s="20">
        <v>0</v>
      </c>
      <c r="L985" s="20">
        <v>0</v>
      </c>
      <c r="M985" s="20">
        <v>0</v>
      </c>
      <c r="N985" s="20">
        <v>0</v>
      </c>
      <c r="O985" s="20">
        <v>0</v>
      </c>
      <c r="P985" s="20">
        <v>0</v>
      </c>
      <c r="Q985" s="20">
        <v>0</v>
      </c>
    </row>
    <row r="986" spans="1:17" s="28" customFormat="1" ht="15" x14ac:dyDescent="0.2">
      <c r="A986" s="58"/>
      <c r="B986" s="61"/>
      <c r="C986" s="29" t="s">
        <v>46</v>
      </c>
      <c r="D986" s="60"/>
      <c r="E986" s="21">
        <f t="shared" si="305"/>
        <v>170760</v>
      </c>
      <c r="F986" s="20">
        <v>0</v>
      </c>
      <c r="G986" s="20">
        <v>0</v>
      </c>
      <c r="H986" s="20">
        <v>0</v>
      </c>
      <c r="I986" s="20">
        <v>0</v>
      </c>
      <c r="J986" s="20">
        <v>85380</v>
      </c>
      <c r="K986" s="20">
        <v>85380</v>
      </c>
      <c r="L986" s="20">
        <v>0</v>
      </c>
      <c r="M986" s="20">
        <v>0</v>
      </c>
      <c r="N986" s="20">
        <v>0</v>
      </c>
      <c r="O986" s="20">
        <v>0</v>
      </c>
      <c r="P986" s="20">
        <v>0</v>
      </c>
      <c r="Q986" s="20">
        <v>0</v>
      </c>
    </row>
    <row r="987" spans="1:17" s="28" customFormat="1" ht="15" x14ac:dyDescent="0.2">
      <c r="A987" s="58"/>
      <c r="B987" s="61"/>
      <c r="C987" s="29" t="s">
        <v>47</v>
      </c>
      <c r="D987" s="60"/>
      <c r="E987" s="21">
        <f t="shared" si="305"/>
        <v>0</v>
      </c>
      <c r="F987" s="20">
        <v>0</v>
      </c>
      <c r="G987" s="20">
        <v>0</v>
      </c>
      <c r="H987" s="20">
        <v>0</v>
      </c>
      <c r="I987" s="20">
        <v>0</v>
      </c>
      <c r="J987" s="20">
        <v>0</v>
      </c>
      <c r="K987" s="20">
        <v>0</v>
      </c>
      <c r="L987" s="20">
        <v>0</v>
      </c>
      <c r="M987" s="20">
        <v>0</v>
      </c>
      <c r="N987" s="20">
        <v>0</v>
      </c>
      <c r="O987" s="20">
        <v>0</v>
      </c>
      <c r="P987" s="20">
        <v>0</v>
      </c>
      <c r="Q987" s="20">
        <v>0</v>
      </c>
    </row>
    <row r="988" spans="1:17" s="28" customFormat="1" ht="15" x14ac:dyDescent="0.2">
      <c r="A988" s="59"/>
      <c r="B988" s="62"/>
      <c r="C988" s="29" t="s">
        <v>48</v>
      </c>
      <c r="D988" s="60"/>
      <c r="E988" s="21">
        <f t="shared" si="305"/>
        <v>0</v>
      </c>
      <c r="F988" s="20">
        <v>0</v>
      </c>
      <c r="G988" s="20">
        <v>0</v>
      </c>
      <c r="H988" s="20">
        <v>0</v>
      </c>
      <c r="I988" s="20">
        <v>0</v>
      </c>
      <c r="J988" s="20">
        <v>0</v>
      </c>
      <c r="K988" s="20">
        <v>0</v>
      </c>
      <c r="L988" s="20">
        <v>0</v>
      </c>
      <c r="M988" s="20">
        <v>0</v>
      </c>
      <c r="N988" s="20">
        <v>0</v>
      </c>
      <c r="O988" s="20">
        <v>0</v>
      </c>
      <c r="P988" s="20">
        <v>0</v>
      </c>
      <c r="Q988" s="20">
        <v>0</v>
      </c>
    </row>
    <row r="989" spans="1:17" s="28" customFormat="1" ht="15" x14ac:dyDescent="0.2">
      <c r="A989" s="57" t="s">
        <v>643</v>
      </c>
      <c r="B989" s="31" t="s">
        <v>373</v>
      </c>
      <c r="C989" s="29" t="s">
        <v>44</v>
      </c>
      <c r="D989" s="60" t="s">
        <v>290</v>
      </c>
      <c r="E989" s="21">
        <f t="shared" si="305"/>
        <v>493471.2</v>
      </c>
      <c r="F989" s="21">
        <f t="shared" ref="F989:Q989" si="319">SUM(F990:F993)</f>
        <v>0</v>
      </c>
      <c r="G989" s="21">
        <f t="shared" si="319"/>
        <v>0</v>
      </c>
      <c r="H989" s="21">
        <f t="shared" si="319"/>
        <v>0</v>
      </c>
      <c r="I989" s="21">
        <f t="shared" si="319"/>
        <v>0</v>
      </c>
      <c r="J989" s="21">
        <f t="shared" si="319"/>
        <v>0</v>
      </c>
      <c r="K989" s="21">
        <f t="shared" si="319"/>
        <v>0</v>
      </c>
      <c r="L989" s="21">
        <f t="shared" si="319"/>
        <v>0</v>
      </c>
      <c r="M989" s="21">
        <f t="shared" si="319"/>
        <v>164235.6</v>
      </c>
      <c r="N989" s="21">
        <f t="shared" si="319"/>
        <v>164235.6</v>
      </c>
      <c r="O989" s="21">
        <f t="shared" si="319"/>
        <v>165000</v>
      </c>
      <c r="P989" s="21">
        <f t="shared" si="319"/>
        <v>0</v>
      </c>
      <c r="Q989" s="21">
        <f t="shared" si="319"/>
        <v>0</v>
      </c>
    </row>
    <row r="990" spans="1:17" s="28" customFormat="1" ht="15" x14ac:dyDescent="0.2">
      <c r="A990" s="58"/>
      <c r="B990" s="61" t="s">
        <v>374</v>
      </c>
      <c r="C990" s="29" t="s">
        <v>45</v>
      </c>
      <c r="D990" s="60"/>
      <c r="E990" s="21">
        <f t="shared" si="305"/>
        <v>0</v>
      </c>
      <c r="F990" s="20">
        <v>0</v>
      </c>
      <c r="G990" s="20">
        <v>0</v>
      </c>
      <c r="H990" s="20">
        <v>0</v>
      </c>
      <c r="I990" s="20">
        <v>0</v>
      </c>
      <c r="J990" s="20">
        <v>0</v>
      </c>
      <c r="K990" s="20">
        <v>0</v>
      </c>
      <c r="L990" s="20">
        <v>0</v>
      </c>
      <c r="M990" s="20">
        <v>0</v>
      </c>
      <c r="N990" s="20">
        <v>0</v>
      </c>
      <c r="O990" s="20">
        <v>0</v>
      </c>
      <c r="P990" s="20">
        <v>0</v>
      </c>
      <c r="Q990" s="20">
        <v>0</v>
      </c>
    </row>
    <row r="991" spans="1:17" s="28" customFormat="1" ht="15" x14ac:dyDescent="0.2">
      <c r="A991" s="58"/>
      <c r="B991" s="61"/>
      <c r="C991" s="29" t="s">
        <v>46</v>
      </c>
      <c r="D991" s="60"/>
      <c r="E991" s="21">
        <f t="shared" si="305"/>
        <v>493471.2</v>
      </c>
      <c r="F991" s="20">
        <v>0</v>
      </c>
      <c r="G991" s="20">
        <v>0</v>
      </c>
      <c r="H991" s="20">
        <v>0</v>
      </c>
      <c r="I991" s="20">
        <v>0</v>
      </c>
      <c r="J991" s="20">
        <v>0</v>
      </c>
      <c r="K991" s="20">
        <v>0</v>
      </c>
      <c r="L991" s="20">
        <v>0</v>
      </c>
      <c r="M991" s="20">
        <v>164235.6</v>
      </c>
      <c r="N991" s="20">
        <v>164235.6</v>
      </c>
      <c r="O991" s="20">
        <v>165000</v>
      </c>
      <c r="P991" s="20">
        <v>0</v>
      </c>
      <c r="Q991" s="20">
        <v>0</v>
      </c>
    </row>
    <row r="992" spans="1:17" s="28" customFormat="1" ht="15" x14ac:dyDescent="0.2">
      <c r="A992" s="58"/>
      <c r="B992" s="61"/>
      <c r="C992" s="29" t="s">
        <v>47</v>
      </c>
      <c r="D992" s="60"/>
      <c r="E992" s="21">
        <f t="shared" si="305"/>
        <v>0</v>
      </c>
      <c r="F992" s="20">
        <v>0</v>
      </c>
      <c r="G992" s="20">
        <v>0</v>
      </c>
      <c r="H992" s="20">
        <v>0</v>
      </c>
      <c r="I992" s="20">
        <v>0</v>
      </c>
      <c r="J992" s="20">
        <v>0</v>
      </c>
      <c r="K992" s="20">
        <v>0</v>
      </c>
      <c r="L992" s="20">
        <v>0</v>
      </c>
      <c r="M992" s="20">
        <v>0</v>
      </c>
      <c r="N992" s="20">
        <v>0</v>
      </c>
      <c r="O992" s="20">
        <v>0</v>
      </c>
      <c r="P992" s="20">
        <v>0</v>
      </c>
      <c r="Q992" s="20">
        <v>0</v>
      </c>
    </row>
    <row r="993" spans="1:17" s="28" customFormat="1" ht="15" x14ac:dyDescent="0.2">
      <c r="A993" s="59"/>
      <c r="B993" s="62"/>
      <c r="C993" s="29" t="s">
        <v>48</v>
      </c>
      <c r="D993" s="60"/>
      <c r="E993" s="21">
        <f t="shared" si="305"/>
        <v>0</v>
      </c>
      <c r="F993" s="20">
        <v>0</v>
      </c>
      <c r="G993" s="20">
        <v>0</v>
      </c>
      <c r="H993" s="20">
        <v>0</v>
      </c>
      <c r="I993" s="20">
        <v>0</v>
      </c>
      <c r="J993" s="20">
        <v>0</v>
      </c>
      <c r="K993" s="20">
        <v>0</v>
      </c>
      <c r="L993" s="20">
        <v>0</v>
      </c>
      <c r="M993" s="20">
        <v>0</v>
      </c>
      <c r="N993" s="20">
        <v>0</v>
      </c>
      <c r="O993" s="20">
        <v>0</v>
      </c>
      <c r="P993" s="20">
        <v>0</v>
      </c>
      <c r="Q993" s="20">
        <v>0</v>
      </c>
    </row>
    <row r="994" spans="1:17" s="28" customFormat="1" ht="15" x14ac:dyDescent="0.2">
      <c r="A994" s="57" t="s">
        <v>644</v>
      </c>
      <c r="B994" s="31" t="s">
        <v>397</v>
      </c>
      <c r="C994" s="29" t="s">
        <v>44</v>
      </c>
      <c r="D994" s="60" t="s">
        <v>290</v>
      </c>
      <c r="E994" s="21">
        <f>SUM(F994:Q994)</f>
        <v>100000</v>
      </c>
      <c r="F994" s="21">
        <f t="shared" ref="F994:Q994" si="320">SUM(F995:F998)</f>
        <v>0</v>
      </c>
      <c r="G994" s="21">
        <f t="shared" si="320"/>
        <v>0</v>
      </c>
      <c r="H994" s="21">
        <f t="shared" si="320"/>
        <v>0</v>
      </c>
      <c r="I994" s="21">
        <f t="shared" si="320"/>
        <v>0</v>
      </c>
      <c r="J994" s="21">
        <f t="shared" si="320"/>
        <v>0</v>
      </c>
      <c r="K994" s="21">
        <f t="shared" si="320"/>
        <v>0</v>
      </c>
      <c r="L994" s="21">
        <f t="shared" si="320"/>
        <v>0</v>
      </c>
      <c r="M994" s="21">
        <f t="shared" si="320"/>
        <v>0</v>
      </c>
      <c r="N994" s="21">
        <f t="shared" si="320"/>
        <v>0</v>
      </c>
      <c r="O994" s="21">
        <f t="shared" si="320"/>
        <v>100000</v>
      </c>
      <c r="P994" s="21">
        <f t="shared" si="320"/>
        <v>0</v>
      </c>
      <c r="Q994" s="21">
        <f t="shared" si="320"/>
        <v>0</v>
      </c>
    </row>
    <row r="995" spans="1:17" s="28" customFormat="1" ht="15" x14ac:dyDescent="0.2">
      <c r="A995" s="58"/>
      <c r="B995" s="61" t="s">
        <v>398</v>
      </c>
      <c r="C995" s="29" t="s">
        <v>45</v>
      </c>
      <c r="D995" s="60"/>
      <c r="E995" s="21">
        <f>SUM(F995:Q995)</f>
        <v>0</v>
      </c>
      <c r="F995" s="20">
        <v>0</v>
      </c>
      <c r="G995" s="20">
        <v>0</v>
      </c>
      <c r="H995" s="20">
        <v>0</v>
      </c>
      <c r="I995" s="20">
        <v>0</v>
      </c>
      <c r="J995" s="20">
        <v>0</v>
      </c>
      <c r="K995" s="20">
        <v>0</v>
      </c>
      <c r="L995" s="20">
        <v>0</v>
      </c>
      <c r="M995" s="20">
        <v>0</v>
      </c>
      <c r="N995" s="20">
        <v>0</v>
      </c>
      <c r="O995" s="20">
        <v>0</v>
      </c>
      <c r="P995" s="20">
        <v>0</v>
      </c>
      <c r="Q995" s="20">
        <v>0</v>
      </c>
    </row>
    <row r="996" spans="1:17" s="28" customFormat="1" ht="15" x14ac:dyDescent="0.2">
      <c r="A996" s="58"/>
      <c r="B996" s="61"/>
      <c r="C996" s="29" t="s">
        <v>46</v>
      </c>
      <c r="D996" s="60"/>
      <c r="E996" s="21">
        <f>SUM(F996:Q996)</f>
        <v>100000</v>
      </c>
      <c r="F996" s="20">
        <v>0</v>
      </c>
      <c r="G996" s="20">
        <v>0</v>
      </c>
      <c r="H996" s="20">
        <v>0</v>
      </c>
      <c r="I996" s="20">
        <v>0</v>
      </c>
      <c r="J996" s="20">
        <v>0</v>
      </c>
      <c r="K996" s="20">
        <v>0</v>
      </c>
      <c r="L996" s="20">
        <v>0</v>
      </c>
      <c r="M996" s="20">
        <v>0</v>
      </c>
      <c r="N996" s="20">
        <v>0</v>
      </c>
      <c r="O996" s="20">
        <v>100000</v>
      </c>
      <c r="P996" s="20">
        <v>0</v>
      </c>
      <c r="Q996" s="20">
        <v>0</v>
      </c>
    </row>
    <row r="997" spans="1:17" s="28" customFormat="1" ht="15" x14ac:dyDescent="0.2">
      <c r="A997" s="58"/>
      <c r="B997" s="61"/>
      <c r="C997" s="29" t="s">
        <v>47</v>
      </c>
      <c r="D997" s="60"/>
      <c r="E997" s="21">
        <f>SUM(F997:Q997)</f>
        <v>0</v>
      </c>
      <c r="F997" s="20">
        <v>0</v>
      </c>
      <c r="G997" s="20">
        <v>0</v>
      </c>
      <c r="H997" s="20">
        <v>0</v>
      </c>
      <c r="I997" s="20">
        <v>0</v>
      </c>
      <c r="J997" s="20">
        <v>0</v>
      </c>
      <c r="K997" s="20">
        <v>0</v>
      </c>
      <c r="L997" s="20">
        <v>0</v>
      </c>
      <c r="M997" s="20">
        <v>0</v>
      </c>
      <c r="N997" s="20">
        <v>0</v>
      </c>
      <c r="O997" s="20">
        <v>0</v>
      </c>
      <c r="P997" s="20">
        <v>0</v>
      </c>
      <c r="Q997" s="20">
        <v>0</v>
      </c>
    </row>
    <row r="998" spans="1:17" s="28" customFormat="1" ht="15" x14ac:dyDescent="0.2">
      <c r="A998" s="59"/>
      <c r="B998" s="62"/>
      <c r="C998" s="29" t="s">
        <v>48</v>
      </c>
      <c r="D998" s="60"/>
      <c r="E998" s="21">
        <f>SUM(F998:Q998)</f>
        <v>0</v>
      </c>
      <c r="F998" s="20">
        <v>0</v>
      </c>
      <c r="G998" s="20">
        <v>0</v>
      </c>
      <c r="H998" s="20">
        <v>0</v>
      </c>
      <c r="I998" s="20">
        <v>0</v>
      </c>
      <c r="J998" s="20">
        <v>0</v>
      </c>
      <c r="K998" s="20">
        <v>0</v>
      </c>
      <c r="L998" s="20">
        <v>0</v>
      </c>
      <c r="M998" s="20">
        <v>0</v>
      </c>
      <c r="N998" s="20">
        <v>0</v>
      </c>
      <c r="O998" s="20">
        <v>0</v>
      </c>
      <c r="P998" s="20">
        <v>0</v>
      </c>
      <c r="Q998" s="20">
        <v>0</v>
      </c>
    </row>
    <row r="999" spans="1:17" s="28" customFormat="1" ht="15" x14ac:dyDescent="0.2">
      <c r="A999" s="57" t="s">
        <v>645</v>
      </c>
      <c r="B999" s="31" t="s">
        <v>375</v>
      </c>
      <c r="C999" s="29" t="s">
        <v>44</v>
      </c>
      <c r="D999" s="60" t="s">
        <v>290</v>
      </c>
      <c r="E999" s="21">
        <f t="shared" si="305"/>
        <v>17467.78829</v>
      </c>
      <c r="F999" s="21">
        <f t="shared" ref="F999:Q999" si="321">SUM(F1000:F1003)</f>
        <v>0</v>
      </c>
      <c r="G999" s="21">
        <f t="shared" si="321"/>
        <v>0</v>
      </c>
      <c r="H999" s="21">
        <f t="shared" si="321"/>
        <v>0</v>
      </c>
      <c r="I999" s="21">
        <f t="shared" si="321"/>
        <v>0</v>
      </c>
      <c r="J999" s="21">
        <f t="shared" si="321"/>
        <v>0</v>
      </c>
      <c r="K999" s="21">
        <f t="shared" si="321"/>
        <v>220.31100000000001</v>
      </c>
      <c r="L999" s="21">
        <f t="shared" si="321"/>
        <v>71.477289999999996</v>
      </c>
      <c r="M999" s="21">
        <f t="shared" si="321"/>
        <v>2000</v>
      </c>
      <c r="N999" s="21">
        <f t="shared" si="321"/>
        <v>3176</v>
      </c>
      <c r="O999" s="21">
        <f t="shared" si="321"/>
        <v>4000</v>
      </c>
      <c r="P999" s="21">
        <f t="shared" si="321"/>
        <v>4000</v>
      </c>
      <c r="Q999" s="21">
        <f t="shared" si="321"/>
        <v>4000</v>
      </c>
    </row>
    <row r="1000" spans="1:17" s="28" customFormat="1" ht="15" x14ac:dyDescent="0.2">
      <c r="A1000" s="58"/>
      <c r="B1000" s="61" t="s">
        <v>376</v>
      </c>
      <c r="C1000" s="29" t="s">
        <v>45</v>
      </c>
      <c r="D1000" s="60"/>
      <c r="E1000" s="21">
        <f t="shared" si="305"/>
        <v>0</v>
      </c>
      <c r="F1000" s="20">
        <v>0</v>
      </c>
      <c r="G1000" s="20">
        <v>0</v>
      </c>
      <c r="H1000" s="20">
        <v>0</v>
      </c>
      <c r="I1000" s="20">
        <v>0</v>
      </c>
      <c r="J1000" s="20">
        <v>0</v>
      </c>
      <c r="K1000" s="20">
        <v>0</v>
      </c>
      <c r="L1000" s="20">
        <v>0</v>
      </c>
      <c r="M1000" s="20">
        <v>0</v>
      </c>
      <c r="N1000" s="20">
        <v>0</v>
      </c>
      <c r="O1000" s="20">
        <v>0</v>
      </c>
      <c r="P1000" s="20">
        <v>0</v>
      </c>
      <c r="Q1000" s="20">
        <v>0</v>
      </c>
    </row>
    <row r="1001" spans="1:17" s="28" customFormat="1" ht="15" x14ac:dyDescent="0.2">
      <c r="A1001" s="58"/>
      <c r="B1001" s="61"/>
      <c r="C1001" s="29" t="s">
        <v>46</v>
      </c>
      <c r="D1001" s="60"/>
      <c r="E1001" s="21">
        <f t="shared" si="305"/>
        <v>17467.78829</v>
      </c>
      <c r="F1001" s="20">
        <v>0</v>
      </c>
      <c r="G1001" s="20">
        <v>0</v>
      </c>
      <c r="H1001" s="20">
        <v>0</v>
      </c>
      <c r="I1001" s="20">
        <v>0</v>
      </c>
      <c r="J1001" s="20">
        <v>0</v>
      </c>
      <c r="K1001" s="20">
        <v>220.31100000000001</v>
      </c>
      <c r="L1001" s="20">
        <v>71.477289999999996</v>
      </c>
      <c r="M1001" s="20">
        <v>2000</v>
      </c>
      <c r="N1001" s="20">
        <v>3176</v>
      </c>
      <c r="O1001" s="20">
        <v>4000</v>
      </c>
      <c r="P1001" s="20">
        <v>4000</v>
      </c>
      <c r="Q1001" s="20">
        <v>4000</v>
      </c>
    </row>
    <row r="1002" spans="1:17" s="28" customFormat="1" ht="15" x14ac:dyDescent="0.2">
      <c r="A1002" s="58"/>
      <c r="B1002" s="61"/>
      <c r="C1002" s="29" t="s">
        <v>47</v>
      </c>
      <c r="D1002" s="60"/>
      <c r="E1002" s="21">
        <f t="shared" si="305"/>
        <v>0</v>
      </c>
      <c r="F1002" s="20">
        <v>0</v>
      </c>
      <c r="G1002" s="20">
        <v>0</v>
      </c>
      <c r="H1002" s="20">
        <v>0</v>
      </c>
      <c r="I1002" s="20">
        <v>0</v>
      </c>
      <c r="J1002" s="20">
        <v>0</v>
      </c>
      <c r="K1002" s="20">
        <v>0</v>
      </c>
      <c r="L1002" s="20">
        <v>0</v>
      </c>
      <c r="M1002" s="20">
        <v>0</v>
      </c>
      <c r="N1002" s="20">
        <v>0</v>
      </c>
      <c r="O1002" s="20">
        <v>0</v>
      </c>
      <c r="P1002" s="20">
        <v>0</v>
      </c>
      <c r="Q1002" s="20">
        <v>0</v>
      </c>
    </row>
    <row r="1003" spans="1:17" s="28" customFormat="1" ht="15" x14ac:dyDescent="0.2">
      <c r="A1003" s="59"/>
      <c r="B1003" s="62"/>
      <c r="C1003" s="29" t="s">
        <v>48</v>
      </c>
      <c r="D1003" s="60"/>
      <c r="E1003" s="21">
        <f t="shared" si="305"/>
        <v>0</v>
      </c>
      <c r="F1003" s="20">
        <v>0</v>
      </c>
      <c r="G1003" s="20">
        <v>0</v>
      </c>
      <c r="H1003" s="20">
        <v>0</v>
      </c>
      <c r="I1003" s="20">
        <v>0</v>
      </c>
      <c r="J1003" s="20">
        <v>0</v>
      </c>
      <c r="K1003" s="20">
        <v>0</v>
      </c>
      <c r="L1003" s="20">
        <v>0</v>
      </c>
      <c r="M1003" s="20">
        <v>0</v>
      </c>
      <c r="N1003" s="20">
        <v>0</v>
      </c>
      <c r="O1003" s="20">
        <v>0</v>
      </c>
      <c r="P1003" s="20">
        <v>0</v>
      </c>
      <c r="Q1003" s="20">
        <v>0</v>
      </c>
    </row>
    <row r="1004" spans="1:17" s="28" customFormat="1" ht="15" x14ac:dyDescent="0.2">
      <c r="A1004" s="57" t="s">
        <v>646</v>
      </c>
      <c r="B1004" s="31" t="s">
        <v>377</v>
      </c>
      <c r="C1004" s="29" t="s">
        <v>44</v>
      </c>
      <c r="D1004" s="60" t="s">
        <v>290</v>
      </c>
      <c r="E1004" s="21">
        <f t="shared" si="305"/>
        <v>43154.066449999998</v>
      </c>
      <c r="F1004" s="21">
        <f t="shared" ref="F1004:Q1004" si="322">SUM(F1005:F1008)</f>
        <v>0</v>
      </c>
      <c r="G1004" s="21">
        <f t="shared" si="322"/>
        <v>0</v>
      </c>
      <c r="H1004" s="21">
        <f t="shared" si="322"/>
        <v>0</v>
      </c>
      <c r="I1004" s="21">
        <f t="shared" si="322"/>
        <v>0</v>
      </c>
      <c r="J1004" s="21">
        <f t="shared" si="322"/>
        <v>0</v>
      </c>
      <c r="K1004" s="21">
        <f t="shared" si="322"/>
        <v>0</v>
      </c>
      <c r="L1004" s="21">
        <f t="shared" si="322"/>
        <v>0</v>
      </c>
      <c r="M1004" s="21">
        <f t="shared" si="322"/>
        <v>5970</v>
      </c>
      <c r="N1004" s="21">
        <f t="shared" si="322"/>
        <v>9658.1664500000006</v>
      </c>
      <c r="O1004" s="21">
        <f t="shared" si="322"/>
        <v>9175.2999999999993</v>
      </c>
      <c r="P1004" s="21">
        <f t="shared" si="322"/>
        <v>9175.2999999999993</v>
      </c>
      <c r="Q1004" s="21">
        <f t="shared" si="322"/>
        <v>9175.2999999999993</v>
      </c>
    </row>
    <row r="1005" spans="1:17" s="28" customFormat="1" ht="15" x14ac:dyDescent="0.2">
      <c r="A1005" s="58"/>
      <c r="B1005" s="61" t="s">
        <v>378</v>
      </c>
      <c r="C1005" s="29" t="s">
        <v>45</v>
      </c>
      <c r="D1005" s="60"/>
      <c r="E1005" s="21">
        <f t="shared" si="305"/>
        <v>0</v>
      </c>
      <c r="F1005" s="20">
        <v>0</v>
      </c>
      <c r="G1005" s="20">
        <v>0</v>
      </c>
      <c r="H1005" s="20">
        <v>0</v>
      </c>
      <c r="I1005" s="20">
        <v>0</v>
      </c>
      <c r="J1005" s="20">
        <v>0</v>
      </c>
      <c r="K1005" s="20">
        <v>0</v>
      </c>
      <c r="L1005" s="20">
        <v>0</v>
      </c>
      <c r="M1005" s="20">
        <v>0</v>
      </c>
      <c r="N1005" s="20">
        <v>0</v>
      </c>
      <c r="O1005" s="20">
        <v>0</v>
      </c>
      <c r="P1005" s="20">
        <v>0</v>
      </c>
      <c r="Q1005" s="20">
        <v>0</v>
      </c>
    </row>
    <row r="1006" spans="1:17" s="28" customFormat="1" ht="15" x14ac:dyDescent="0.2">
      <c r="A1006" s="58"/>
      <c r="B1006" s="61"/>
      <c r="C1006" s="29" t="s">
        <v>46</v>
      </c>
      <c r="D1006" s="60"/>
      <c r="E1006" s="21">
        <f t="shared" si="305"/>
        <v>43154.066449999998</v>
      </c>
      <c r="F1006" s="20">
        <v>0</v>
      </c>
      <c r="G1006" s="20">
        <v>0</v>
      </c>
      <c r="H1006" s="20">
        <v>0</v>
      </c>
      <c r="I1006" s="20">
        <v>0</v>
      </c>
      <c r="J1006" s="20">
        <v>0</v>
      </c>
      <c r="K1006" s="20">
        <v>0</v>
      </c>
      <c r="L1006" s="20">
        <v>0</v>
      </c>
      <c r="M1006" s="20">
        <v>5970</v>
      </c>
      <c r="N1006" s="20">
        <v>9658.1664500000006</v>
      </c>
      <c r="O1006" s="20">
        <v>9175.2999999999993</v>
      </c>
      <c r="P1006" s="20">
        <v>9175.2999999999993</v>
      </c>
      <c r="Q1006" s="20">
        <v>9175.2999999999993</v>
      </c>
    </row>
    <row r="1007" spans="1:17" s="28" customFormat="1" ht="15" x14ac:dyDescent="0.2">
      <c r="A1007" s="58"/>
      <c r="B1007" s="61"/>
      <c r="C1007" s="29" t="s">
        <v>47</v>
      </c>
      <c r="D1007" s="60"/>
      <c r="E1007" s="21">
        <f t="shared" si="305"/>
        <v>0</v>
      </c>
      <c r="F1007" s="20">
        <v>0</v>
      </c>
      <c r="G1007" s="20">
        <v>0</v>
      </c>
      <c r="H1007" s="20">
        <v>0</v>
      </c>
      <c r="I1007" s="20">
        <v>0</v>
      </c>
      <c r="J1007" s="20">
        <v>0</v>
      </c>
      <c r="K1007" s="20">
        <v>0</v>
      </c>
      <c r="L1007" s="20">
        <v>0</v>
      </c>
      <c r="M1007" s="20">
        <v>0</v>
      </c>
      <c r="N1007" s="20">
        <v>0</v>
      </c>
      <c r="O1007" s="20">
        <v>0</v>
      </c>
      <c r="P1007" s="20">
        <v>0</v>
      </c>
      <c r="Q1007" s="20">
        <v>0</v>
      </c>
    </row>
    <row r="1008" spans="1:17" s="28" customFormat="1" ht="15" x14ac:dyDescent="0.2">
      <c r="A1008" s="59"/>
      <c r="B1008" s="62"/>
      <c r="C1008" s="29" t="s">
        <v>48</v>
      </c>
      <c r="D1008" s="60"/>
      <c r="E1008" s="21">
        <f t="shared" ref="E1008:E1071" si="323">SUM(F1008:Q1008)</f>
        <v>0</v>
      </c>
      <c r="F1008" s="20">
        <v>0</v>
      </c>
      <c r="G1008" s="20">
        <v>0</v>
      </c>
      <c r="H1008" s="20">
        <v>0</v>
      </c>
      <c r="I1008" s="20">
        <v>0</v>
      </c>
      <c r="J1008" s="20">
        <v>0</v>
      </c>
      <c r="K1008" s="20">
        <v>0</v>
      </c>
      <c r="L1008" s="20">
        <v>0</v>
      </c>
      <c r="M1008" s="20">
        <v>0</v>
      </c>
      <c r="N1008" s="20">
        <v>0</v>
      </c>
      <c r="O1008" s="20">
        <v>0</v>
      </c>
      <c r="P1008" s="20">
        <v>0</v>
      </c>
      <c r="Q1008" s="20">
        <v>0</v>
      </c>
    </row>
    <row r="1009" spans="1:17" s="28" customFormat="1" ht="15" x14ac:dyDescent="0.2">
      <c r="A1009" s="57" t="s">
        <v>647</v>
      </c>
      <c r="B1009" s="31" t="s">
        <v>407</v>
      </c>
      <c r="C1009" s="29" t="s">
        <v>44</v>
      </c>
      <c r="D1009" s="60" t="s">
        <v>290</v>
      </c>
      <c r="E1009" s="21">
        <f t="shared" si="323"/>
        <v>0</v>
      </c>
      <c r="F1009" s="21">
        <f t="shared" ref="F1009:Q1009" si="324">SUM(F1010:F1013)</f>
        <v>0</v>
      </c>
      <c r="G1009" s="21">
        <f t="shared" si="324"/>
        <v>0</v>
      </c>
      <c r="H1009" s="21">
        <f t="shared" si="324"/>
        <v>0</v>
      </c>
      <c r="I1009" s="21">
        <f t="shared" si="324"/>
        <v>0</v>
      </c>
      <c r="J1009" s="21">
        <f t="shared" si="324"/>
        <v>0</v>
      </c>
      <c r="K1009" s="21">
        <f t="shared" si="324"/>
        <v>0</v>
      </c>
      <c r="L1009" s="21">
        <f t="shared" si="324"/>
        <v>0</v>
      </c>
      <c r="M1009" s="21">
        <f t="shared" si="324"/>
        <v>0</v>
      </c>
      <c r="N1009" s="21">
        <f t="shared" si="324"/>
        <v>0</v>
      </c>
      <c r="O1009" s="21">
        <f t="shared" si="324"/>
        <v>0</v>
      </c>
      <c r="P1009" s="21">
        <f t="shared" si="324"/>
        <v>0</v>
      </c>
      <c r="Q1009" s="21">
        <f t="shared" si="324"/>
        <v>0</v>
      </c>
    </row>
    <row r="1010" spans="1:17" s="28" customFormat="1" ht="15" x14ac:dyDescent="0.2">
      <c r="A1010" s="58"/>
      <c r="B1010" s="61" t="s">
        <v>408</v>
      </c>
      <c r="C1010" s="29" t="s">
        <v>45</v>
      </c>
      <c r="D1010" s="60"/>
      <c r="E1010" s="21">
        <f t="shared" si="323"/>
        <v>0</v>
      </c>
      <c r="F1010" s="20">
        <v>0</v>
      </c>
      <c r="G1010" s="20">
        <v>0</v>
      </c>
      <c r="H1010" s="20">
        <v>0</v>
      </c>
      <c r="I1010" s="20">
        <v>0</v>
      </c>
      <c r="J1010" s="20">
        <v>0</v>
      </c>
      <c r="K1010" s="20">
        <v>0</v>
      </c>
      <c r="L1010" s="20">
        <v>0</v>
      </c>
      <c r="M1010" s="20">
        <v>0</v>
      </c>
      <c r="N1010" s="20">
        <v>0</v>
      </c>
      <c r="O1010" s="20">
        <v>0</v>
      </c>
      <c r="P1010" s="20">
        <v>0</v>
      </c>
      <c r="Q1010" s="20">
        <v>0</v>
      </c>
    </row>
    <row r="1011" spans="1:17" s="28" customFormat="1" ht="15" x14ac:dyDescent="0.2">
      <c r="A1011" s="58"/>
      <c r="B1011" s="61"/>
      <c r="C1011" s="29" t="s">
        <v>46</v>
      </c>
      <c r="D1011" s="60"/>
      <c r="E1011" s="21">
        <f t="shared" si="323"/>
        <v>0</v>
      </c>
      <c r="F1011" s="20">
        <v>0</v>
      </c>
      <c r="G1011" s="20">
        <v>0</v>
      </c>
      <c r="H1011" s="20">
        <v>0</v>
      </c>
      <c r="I1011" s="20">
        <v>0</v>
      </c>
      <c r="J1011" s="20">
        <v>0</v>
      </c>
      <c r="K1011" s="20">
        <v>0</v>
      </c>
      <c r="L1011" s="20">
        <v>0</v>
      </c>
      <c r="M1011" s="20">
        <v>0</v>
      </c>
      <c r="N1011" s="20">
        <v>0</v>
      </c>
      <c r="O1011" s="20">
        <v>0</v>
      </c>
      <c r="P1011" s="20">
        <v>0</v>
      </c>
      <c r="Q1011" s="20">
        <v>0</v>
      </c>
    </row>
    <row r="1012" spans="1:17" s="28" customFormat="1" ht="15" x14ac:dyDescent="0.2">
      <c r="A1012" s="58"/>
      <c r="B1012" s="61"/>
      <c r="C1012" s="29" t="s">
        <v>47</v>
      </c>
      <c r="D1012" s="60"/>
      <c r="E1012" s="21">
        <f t="shared" si="323"/>
        <v>0</v>
      </c>
      <c r="F1012" s="20">
        <v>0</v>
      </c>
      <c r="G1012" s="20">
        <v>0</v>
      </c>
      <c r="H1012" s="20">
        <v>0</v>
      </c>
      <c r="I1012" s="20">
        <v>0</v>
      </c>
      <c r="J1012" s="20">
        <v>0</v>
      </c>
      <c r="K1012" s="20">
        <v>0</v>
      </c>
      <c r="L1012" s="20">
        <v>0</v>
      </c>
      <c r="M1012" s="20">
        <v>0</v>
      </c>
      <c r="N1012" s="20">
        <v>0</v>
      </c>
      <c r="O1012" s="20">
        <v>0</v>
      </c>
      <c r="P1012" s="20">
        <v>0</v>
      </c>
      <c r="Q1012" s="20">
        <v>0</v>
      </c>
    </row>
    <row r="1013" spans="1:17" s="28" customFormat="1" ht="15" x14ac:dyDescent="0.2">
      <c r="A1013" s="59"/>
      <c r="B1013" s="62"/>
      <c r="C1013" s="29" t="s">
        <v>48</v>
      </c>
      <c r="D1013" s="60"/>
      <c r="E1013" s="21">
        <f t="shared" ref="E1013:E1018" si="325">SUM(F1013:Q1013)</f>
        <v>0</v>
      </c>
      <c r="F1013" s="20">
        <v>0</v>
      </c>
      <c r="G1013" s="20">
        <v>0</v>
      </c>
      <c r="H1013" s="20">
        <v>0</v>
      </c>
      <c r="I1013" s="20">
        <v>0</v>
      </c>
      <c r="J1013" s="20">
        <v>0</v>
      </c>
      <c r="K1013" s="20">
        <v>0</v>
      </c>
      <c r="L1013" s="20">
        <v>0</v>
      </c>
      <c r="M1013" s="20">
        <v>0</v>
      </c>
      <c r="N1013" s="20">
        <v>0</v>
      </c>
      <c r="O1013" s="20">
        <v>0</v>
      </c>
      <c r="P1013" s="20">
        <v>0</v>
      </c>
      <c r="Q1013" s="20">
        <v>0</v>
      </c>
    </row>
    <row r="1014" spans="1:17" s="28" customFormat="1" ht="15" x14ac:dyDescent="0.2">
      <c r="A1014" s="57" t="s">
        <v>648</v>
      </c>
      <c r="B1014" s="31" t="s">
        <v>413</v>
      </c>
      <c r="C1014" s="29" t="s">
        <v>44</v>
      </c>
      <c r="D1014" s="60" t="s">
        <v>290</v>
      </c>
      <c r="E1014" s="21">
        <f t="shared" si="325"/>
        <v>146000</v>
      </c>
      <c r="F1014" s="21">
        <f t="shared" ref="F1014:Q1014" si="326">SUM(F1015:F1018)</f>
        <v>0</v>
      </c>
      <c r="G1014" s="21">
        <f t="shared" si="326"/>
        <v>0</v>
      </c>
      <c r="H1014" s="21">
        <f t="shared" si="326"/>
        <v>0</v>
      </c>
      <c r="I1014" s="21">
        <f t="shared" si="326"/>
        <v>0</v>
      </c>
      <c r="J1014" s="21">
        <f t="shared" si="326"/>
        <v>0</v>
      </c>
      <c r="K1014" s="21">
        <f t="shared" si="326"/>
        <v>0</v>
      </c>
      <c r="L1014" s="21">
        <f t="shared" si="326"/>
        <v>0</v>
      </c>
      <c r="M1014" s="21">
        <f t="shared" si="326"/>
        <v>0</v>
      </c>
      <c r="N1014" s="21">
        <f t="shared" si="326"/>
        <v>3500</v>
      </c>
      <c r="O1014" s="21">
        <f t="shared" si="326"/>
        <v>47500</v>
      </c>
      <c r="P1014" s="21">
        <f t="shared" si="326"/>
        <v>47500</v>
      </c>
      <c r="Q1014" s="21">
        <f t="shared" si="326"/>
        <v>47500</v>
      </c>
    </row>
    <row r="1015" spans="1:17" s="28" customFormat="1" ht="15" x14ac:dyDescent="0.2">
      <c r="A1015" s="58"/>
      <c r="B1015" s="61" t="s">
        <v>414</v>
      </c>
      <c r="C1015" s="29" t="s">
        <v>45</v>
      </c>
      <c r="D1015" s="60"/>
      <c r="E1015" s="21">
        <f t="shared" si="325"/>
        <v>0</v>
      </c>
      <c r="F1015" s="20">
        <v>0</v>
      </c>
      <c r="G1015" s="20">
        <v>0</v>
      </c>
      <c r="H1015" s="20">
        <v>0</v>
      </c>
      <c r="I1015" s="20">
        <v>0</v>
      </c>
      <c r="J1015" s="20">
        <v>0</v>
      </c>
      <c r="K1015" s="20">
        <v>0</v>
      </c>
      <c r="L1015" s="20">
        <v>0</v>
      </c>
      <c r="M1015" s="20">
        <v>0</v>
      </c>
      <c r="N1015" s="20">
        <v>0</v>
      </c>
      <c r="O1015" s="20">
        <v>0</v>
      </c>
      <c r="P1015" s="20">
        <v>0</v>
      </c>
      <c r="Q1015" s="20">
        <v>0</v>
      </c>
    </row>
    <row r="1016" spans="1:17" s="28" customFormat="1" ht="15" x14ac:dyDescent="0.2">
      <c r="A1016" s="58"/>
      <c r="B1016" s="61"/>
      <c r="C1016" s="29" t="s">
        <v>46</v>
      </c>
      <c r="D1016" s="60"/>
      <c r="E1016" s="21">
        <f t="shared" si="325"/>
        <v>146000</v>
      </c>
      <c r="F1016" s="20">
        <v>0</v>
      </c>
      <c r="G1016" s="20">
        <v>0</v>
      </c>
      <c r="H1016" s="20">
        <v>0</v>
      </c>
      <c r="I1016" s="20">
        <v>0</v>
      </c>
      <c r="J1016" s="20">
        <v>0</v>
      </c>
      <c r="K1016" s="20">
        <v>0</v>
      </c>
      <c r="L1016" s="20">
        <v>0</v>
      </c>
      <c r="M1016" s="20">
        <v>0</v>
      </c>
      <c r="N1016" s="20">
        <v>3500</v>
      </c>
      <c r="O1016" s="20">
        <v>47500</v>
      </c>
      <c r="P1016" s="20">
        <v>47500</v>
      </c>
      <c r="Q1016" s="20">
        <v>47500</v>
      </c>
    </row>
    <row r="1017" spans="1:17" s="28" customFormat="1" ht="15" x14ac:dyDescent="0.2">
      <c r="A1017" s="58"/>
      <c r="B1017" s="61"/>
      <c r="C1017" s="29" t="s">
        <v>47</v>
      </c>
      <c r="D1017" s="60"/>
      <c r="E1017" s="21">
        <f t="shared" si="325"/>
        <v>0</v>
      </c>
      <c r="F1017" s="20">
        <v>0</v>
      </c>
      <c r="G1017" s="20">
        <v>0</v>
      </c>
      <c r="H1017" s="20">
        <v>0</v>
      </c>
      <c r="I1017" s="20">
        <v>0</v>
      </c>
      <c r="J1017" s="20">
        <v>0</v>
      </c>
      <c r="K1017" s="20">
        <v>0</v>
      </c>
      <c r="L1017" s="20">
        <v>0</v>
      </c>
      <c r="M1017" s="20">
        <v>0</v>
      </c>
      <c r="N1017" s="20">
        <v>0</v>
      </c>
      <c r="O1017" s="20">
        <v>0</v>
      </c>
      <c r="P1017" s="20">
        <v>0</v>
      </c>
      <c r="Q1017" s="20">
        <v>0</v>
      </c>
    </row>
    <row r="1018" spans="1:17" s="28" customFormat="1" ht="15" x14ac:dyDescent="0.2">
      <c r="A1018" s="59"/>
      <c r="B1018" s="62"/>
      <c r="C1018" s="29" t="s">
        <v>48</v>
      </c>
      <c r="D1018" s="60"/>
      <c r="E1018" s="21">
        <f t="shared" si="325"/>
        <v>0</v>
      </c>
      <c r="F1018" s="20">
        <v>0</v>
      </c>
      <c r="G1018" s="20">
        <v>0</v>
      </c>
      <c r="H1018" s="20">
        <v>0</v>
      </c>
      <c r="I1018" s="20">
        <v>0</v>
      </c>
      <c r="J1018" s="20">
        <v>0</v>
      </c>
      <c r="K1018" s="20">
        <v>0</v>
      </c>
      <c r="L1018" s="20">
        <v>0</v>
      </c>
      <c r="M1018" s="20">
        <v>0</v>
      </c>
      <c r="N1018" s="20">
        <v>0</v>
      </c>
      <c r="O1018" s="20">
        <v>0</v>
      </c>
      <c r="P1018" s="20">
        <v>0</v>
      </c>
      <c r="Q1018" s="20">
        <v>0</v>
      </c>
    </row>
    <row r="1019" spans="1:17" s="28" customFormat="1" ht="14.25" customHeight="1" x14ac:dyDescent="0.2">
      <c r="A1019" s="57" t="s">
        <v>649</v>
      </c>
      <c r="B1019" s="69" t="s">
        <v>36</v>
      </c>
      <c r="C1019" s="29" t="s">
        <v>44</v>
      </c>
      <c r="D1019" s="60" t="s">
        <v>290</v>
      </c>
      <c r="E1019" s="21">
        <f t="shared" si="323"/>
        <v>10862824.148290001</v>
      </c>
      <c r="F1019" s="21">
        <f>SUM(F1020:F1023)</f>
        <v>892193.65228000004</v>
      </c>
      <c r="G1019" s="21">
        <f t="shared" ref="G1019:Q1019" si="327">SUM(G1020:G1023)</f>
        <v>588270.88150000002</v>
      </c>
      <c r="H1019" s="21">
        <f t="shared" si="327"/>
        <v>725428.45009000006</v>
      </c>
      <c r="I1019" s="21">
        <f t="shared" si="327"/>
        <v>518028.62943999999</v>
      </c>
      <c r="J1019" s="21">
        <f t="shared" si="327"/>
        <v>741008</v>
      </c>
      <c r="K1019" s="21">
        <f t="shared" si="327"/>
        <v>970459.28885000001</v>
      </c>
      <c r="L1019" s="21">
        <f t="shared" si="327"/>
        <v>866242.30741000001</v>
      </c>
      <c r="M1019" s="21">
        <f t="shared" si="327"/>
        <v>1002657.01272</v>
      </c>
      <c r="N1019" s="21">
        <f t="shared" si="327"/>
        <v>944597.65899999999</v>
      </c>
      <c r="O1019" s="21">
        <f t="shared" si="327"/>
        <v>1204646.0889999999</v>
      </c>
      <c r="P1019" s="21">
        <f t="shared" si="327"/>
        <v>1204646.0889999999</v>
      </c>
      <c r="Q1019" s="21">
        <f t="shared" si="327"/>
        <v>1204646.0889999999</v>
      </c>
    </row>
    <row r="1020" spans="1:17" s="28" customFormat="1" ht="15" x14ac:dyDescent="0.2">
      <c r="A1020" s="58"/>
      <c r="B1020" s="70"/>
      <c r="C1020" s="29" t="s">
        <v>45</v>
      </c>
      <c r="D1020" s="60"/>
      <c r="E1020" s="21">
        <f t="shared" si="323"/>
        <v>0</v>
      </c>
      <c r="F1020" s="20">
        <f>F1025+F1030+F1045+F1050</f>
        <v>0</v>
      </c>
      <c r="G1020" s="20">
        <f t="shared" ref="G1020:Q1020" si="328">G1025+G1030+G1045+G1050</f>
        <v>0</v>
      </c>
      <c r="H1020" s="20">
        <f t="shared" si="328"/>
        <v>0</v>
      </c>
      <c r="I1020" s="20">
        <f t="shared" si="328"/>
        <v>0</v>
      </c>
      <c r="J1020" s="20">
        <f t="shared" si="328"/>
        <v>0</v>
      </c>
      <c r="K1020" s="20">
        <f t="shared" si="328"/>
        <v>0</v>
      </c>
      <c r="L1020" s="20">
        <f t="shared" si="328"/>
        <v>0</v>
      </c>
      <c r="M1020" s="20">
        <f t="shared" si="328"/>
        <v>0</v>
      </c>
      <c r="N1020" s="20">
        <f t="shared" si="328"/>
        <v>0</v>
      </c>
      <c r="O1020" s="20">
        <f t="shared" si="328"/>
        <v>0</v>
      </c>
      <c r="P1020" s="20">
        <f t="shared" si="328"/>
        <v>0</v>
      </c>
      <c r="Q1020" s="20">
        <f t="shared" si="328"/>
        <v>0</v>
      </c>
    </row>
    <row r="1021" spans="1:17" s="28" customFormat="1" ht="15" x14ac:dyDescent="0.2">
      <c r="A1021" s="58"/>
      <c r="B1021" s="70"/>
      <c r="C1021" s="29" t="s">
        <v>46</v>
      </c>
      <c r="D1021" s="60"/>
      <c r="E1021" s="21">
        <f t="shared" si="323"/>
        <v>10862824.148290001</v>
      </c>
      <c r="F1021" s="20">
        <f t="shared" ref="F1021:Q1023" si="329">F1026+F1031+F1046+F1051</f>
        <v>892193.65228000004</v>
      </c>
      <c r="G1021" s="20">
        <f t="shared" si="329"/>
        <v>588270.88150000002</v>
      </c>
      <c r="H1021" s="20">
        <f t="shared" si="329"/>
        <v>725428.45009000006</v>
      </c>
      <c r="I1021" s="20">
        <f t="shared" si="329"/>
        <v>518028.62943999999</v>
      </c>
      <c r="J1021" s="20">
        <f t="shared" si="329"/>
        <v>741008</v>
      </c>
      <c r="K1021" s="20">
        <f t="shared" si="329"/>
        <v>970459.28885000001</v>
      </c>
      <c r="L1021" s="20">
        <f t="shared" si="329"/>
        <v>866242.30741000001</v>
      </c>
      <c r="M1021" s="20">
        <f t="shared" si="329"/>
        <v>1002657.01272</v>
      </c>
      <c r="N1021" s="20">
        <f t="shared" si="329"/>
        <v>944597.65899999999</v>
      </c>
      <c r="O1021" s="20">
        <f t="shared" si="329"/>
        <v>1204646.0889999999</v>
      </c>
      <c r="P1021" s="20">
        <f t="shared" si="329"/>
        <v>1204646.0889999999</v>
      </c>
      <c r="Q1021" s="20">
        <f t="shared" si="329"/>
        <v>1204646.0889999999</v>
      </c>
    </row>
    <row r="1022" spans="1:17" s="28" customFormat="1" ht="15" x14ac:dyDescent="0.2">
      <c r="A1022" s="58"/>
      <c r="B1022" s="70"/>
      <c r="C1022" s="29" t="s">
        <v>47</v>
      </c>
      <c r="D1022" s="60"/>
      <c r="E1022" s="21">
        <f t="shared" si="323"/>
        <v>0</v>
      </c>
      <c r="F1022" s="20">
        <f t="shared" si="329"/>
        <v>0</v>
      </c>
      <c r="G1022" s="20">
        <f t="shared" si="329"/>
        <v>0</v>
      </c>
      <c r="H1022" s="20">
        <f t="shared" si="329"/>
        <v>0</v>
      </c>
      <c r="I1022" s="20">
        <f t="shared" si="329"/>
        <v>0</v>
      </c>
      <c r="J1022" s="20">
        <f t="shared" si="329"/>
        <v>0</v>
      </c>
      <c r="K1022" s="20">
        <f t="shared" si="329"/>
        <v>0</v>
      </c>
      <c r="L1022" s="20">
        <f t="shared" si="329"/>
        <v>0</v>
      </c>
      <c r="M1022" s="20">
        <f t="shared" si="329"/>
        <v>0</v>
      </c>
      <c r="N1022" s="20">
        <f t="shared" si="329"/>
        <v>0</v>
      </c>
      <c r="O1022" s="20">
        <f t="shared" si="329"/>
        <v>0</v>
      </c>
      <c r="P1022" s="20">
        <f t="shared" si="329"/>
        <v>0</v>
      </c>
      <c r="Q1022" s="20">
        <f t="shared" si="329"/>
        <v>0</v>
      </c>
    </row>
    <row r="1023" spans="1:17" s="28" customFormat="1" ht="15" x14ac:dyDescent="0.2">
      <c r="A1023" s="59"/>
      <c r="B1023" s="71"/>
      <c r="C1023" s="29" t="s">
        <v>48</v>
      </c>
      <c r="D1023" s="60"/>
      <c r="E1023" s="21">
        <f t="shared" si="323"/>
        <v>0</v>
      </c>
      <c r="F1023" s="20">
        <f t="shared" si="329"/>
        <v>0</v>
      </c>
      <c r="G1023" s="20">
        <f t="shared" si="329"/>
        <v>0</v>
      </c>
      <c r="H1023" s="20">
        <f t="shared" si="329"/>
        <v>0</v>
      </c>
      <c r="I1023" s="20">
        <f t="shared" si="329"/>
        <v>0</v>
      </c>
      <c r="J1023" s="20">
        <f t="shared" si="329"/>
        <v>0</v>
      </c>
      <c r="K1023" s="20">
        <f t="shared" si="329"/>
        <v>0</v>
      </c>
      <c r="L1023" s="20">
        <f t="shared" si="329"/>
        <v>0</v>
      </c>
      <c r="M1023" s="20">
        <f t="shared" si="329"/>
        <v>0</v>
      </c>
      <c r="N1023" s="20">
        <f t="shared" si="329"/>
        <v>0</v>
      </c>
      <c r="O1023" s="20">
        <f t="shared" si="329"/>
        <v>0</v>
      </c>
      <c r="P1023" s="20">
        <f t="shared" si="329"/>
        <v>0</v>
      </c>
      <c r="Q1023" s="20">
        <f t="shared" si="329"/>
        <v>0</v>
      </c>
    </row>
    <row r="1024" spans="1:17" s="28" customFormat="1" ht="15" customHeight="1" x14ac:dyDescent="0.2">
      <c r="A1024" s="57" t="s">
        <v>650</v>
      </c>
      <c r="B1024" s="31" t="s">
        <v>379</v>
      </c>
      <c r="C1024" s="29" t="s">
        <v>44</v>
      </c>
      <c r="D1024" s="60"/>
      <c r="E1024" s="21">
        <f t="shared" si="323"/>
        <v>10114988.867000001</v>
      </c>
      <c r="F1024" s="21">
        <f t="shared" ref="F1024:Q1024" si="330">SUM(F1025:F1028)</f>
        <v>562410.21025</v>
      </c>
      <c r="G1024" s="21">
        <f t="shared" si="330"/>
        <v>573663.62006999995</v>
      </c>
      <c r="H1024" s="21">
        <f t="shared" si="330"/>
        <v>720572.47571000003</v>
      </c>
      <c r="I1024" s="21">
        <f t="shared" si="330"/>
        <v>518028.62943999999</v>
      </c>
      <c r="J1024" s="21">
        <f t="shared" si="330"/>
        <v>644808</v>
      </c>
      <c r="K1024" s="21">
        <f t="shared" si="330"/>
        <v>875176.43770999997</v>
      </c>
      <c r="L1024" s="21">
        <f t="shared" si="330"/>
        <v>735640.14249999996</v>
      </c>
      <c r="M1024" s="21">
        <f t="shared" si="330"/>
        <v>926153.42532000004</v>
      </c>
      <c r="N1024" s="21">
        <f t="shared" si="330"/>
        <v>944597.65899999999</v>
      </c>
      <c r="O1024" s="21">
        <f t="shared" si="330"/>
        <v>1204646.0889999999</v>
      </c>
      <c r="P1024" s="21">
        <f t="shared" si="330"/>
        <v>1204646.0889999999</v>
      </c>
      <c r="Q1024" s="21">
        <f t="shared" si="330"/>
        <v>1204646.0889999999</v>
      </c>
    </row>
    <row r="1025" spans="1:17" s="30" customFormat="1" ht="15" x14ac:dyDescent="0.2">
      <c r="A1025" s="58"/>
      <c r="B1025" s="61" t="s">
        <v>380</v>
      </c>
      <c r="C1025" s="29" t="s">
        <v>45</v>
      </c>
      <c r="D1025" s="60"/>
      <c r="E1025" s="21">
        <f t="shared" si="323"/>
        <v>0</v>
      </c>
      <c r="F1025" s="20">
        <v>0</v>
      </c>
      <c r="G1025" s="20">
        <v>0</v>
      </c>
      <c r="H1025" s="20">
        <v>0</v>
      </c>
      <c r="I1025" s="20">
        <v>0</v>
      </c>
      <c r="J1025" s="20">
        <v>0</v>
      </c>
      <c r="K1025" s="20">
        <v>0</v>
      </c>
      <c r="L1025" s="20">
        <v>0</v>
      </c>
      <c r="M1025" s="20">
        <v>0</v>
      </c>
      <c r="N1025" s="20">
        <v>0</v>
      </c>
      <c r="O1025" s="20">
        <v>0</v>
      </c>
      <c r="P1025" s="20">
        <v>0</v>
      </c>
      <c r="Q1025" s="20">
        <v>0</v>
      </c>
    </row>
    <row r="1026" spans="1:17" s="30" customFormat="1" ht="15" x14ac:dyDescent="0.2">
      <c r="A1026" s="58"/>
      <c r="B1026" s="61"/>
      <c r="C1026" s="29" t="s">
        <v>46</v>
      </c>
      <c r="D1026" s="60"/>
      <c r="E1026" s="21">
        <f t="shared" si="323"/>
        <v>10114988.867000001</v>
      </c>
      <c r="F1026" s="20">
        <v>562410.21025</v>
      </c>
      <c r="G1026" s="20">
        <v>573663.62006999995</v>
      </c>
      <c r="H1026" s="20">
        <v>720572.47571000003</v>
      </c>
      <c r="I1026" s="20">
        <v>518028.62943999999</v>
      </c>
      <c r="J1026" s="20">
        <v>644808</v>
      </c>
      <c r="K1026" s="20">
        <v>875176.43770999997</v>
      </c>
      <c r="L1026" s="20">
        <v>735640.14249999996</v>
      </c>
      <c r="M1026" s="20">
        <v>926153.42532000004</v>
      </c>
      <c r="N1026" s="20">
        <f>889497.659+55100</f>
        <v>944597.65899999999</v>
      </c>
      <c r="O1026" s="20">
        <v>1204646.0889999999</v>
      </c>
      <c r="P1026" s="20">
        <v>1204646.0889999999</v>
      </c>
      <c r="Q1026" s="20">
        <v>1204646.0889999999</v>
      </c>
    </row>
    <row r="1027" spans="1:17" s="30" customFormat="1" ht="15" x14ac:dyDescent="0.2">
      <c r="A1027" s="58"/>
      <c r="B1027" s="61"/>
      <c r="C1027" s="29" t="s">
        <v>47</v>
      </c>
      <c r="D1027" s="60"/>
      <c r="E1027" s="21">
        <f t="shared" si="323"/>
        <v>0</v>
      </c>
      <c r="F1027" s="20">
        <v>0</v>
      </c>
      <c r="G1027" s="20">
        <v>0</v>
      </c>
      <c r="H1027" s="20">
        <v>0</v>
      </c>
      <c r="I1027" s="20">
        <v>0</v>
      </c>
      <c r="J1027" s="20">
        <v>0</v>
      </c>
      <c r="K1027" s="20">
        <v>0</v>
      </c>
      <c r="L1027" s="20">
        <v>0</v>
      </c>
      <c r="M1027" s="20">
        <v>0</v>
      </c>
      <c r="N1027" s="20">
        <v>0</v>
      </c>
      <c r="O1027" s="20">
        <v>0</v>
      </c>
      <c r="P1027" s="20">
        <v>0</v>
      </c>
      <c r="Q1027" s="20">
        <v>0</v>
      </c>
    </row>
    <row r="1028" spans="1:17" s="30" customFormat="1" ht="15.75" customHeight="1" x14ac:dyDescent="0.2">
      <c r="A1028" s="59"/>
      <c r="B1028" s="62"/>
      <c r="C1028" s="29" t="s">
        <v>48</v>
      </c>
      <c r="D1028" s="60"/>
      <c r="E1028" s="21">
        <f t="shared" si="323"/>
        <v>0</v>
      </c>
      <c r="F1028" s="20">
        <v>0</v>
      </c>
      <c r="G1028" s="20">
        <v>0</v>
      </c>
      <c r="H1028" s="20">
        <v>0</v>
      </c>
      <c r="I1028" s="20">
        <v>0</v>
      </c>
      <c r="J1028" s="20">
        <v>0</v>
      </c>
      <c r="K1028" s="20">
        <v>0</v>
      </c>
      <c r="L1028" s="20">
        <v>0</v>
      </c>
      <c r="M1028" s="20">
        <v>0</v>
      </c>
      <c r="N1028" s="20">
        <v>0</v>
      </c>
      <c r="O1028" s="20">
        <v>0</v>
      </c>
      <c r="P1028" s="20">
        <v>0</v>
      </c>
      <c r="Q1028" s="20">
        <v>0</v>
      </c>
    </row>
    <row r="1029" spans="1:17" s="28" customFormat="1" ht="15" x14ac:dyDescent="0.2">
      <c r="A1029" s="57" t="s">
        <v>651</v>
      </c>
      <c r="B1029" s="31" t="s">
        <v>381</v>
      </c>
      <c r="C1029" s="29" t="s">
        <v>44</v>
      </c>
      <c r="D1029" s="60"/>
      <c r="E1029" s="21">
        <f t="shared" si="323"/>
        <v>344390.70345999999</v>
      </c>
      <c r="F1029" s="21">
        <f>SUM(F1030:F1033)</f>
        <v>329783.44202999998</v>
      </c>
      <c r="G1029" s="21">
        <f t="shared" ref="G1029:Q1029" si="331">SUM(G1030:G1033)</f>
        <v>14607.26143</v>
      </c>
      <c r="H1029" s="21">
        <f t="shared" si="331"/>
        <v>0</v>
      </c>
      <c r="I1029" s="21">
        <f t="shared" si="331"/>
        <v>0</v>
      </c>
      <c r="J1029" s="21">
        <f t="shared" si="331"/>
        <v>0</v>
      </c>
      <c r="K1029" s="21">
        <f t="shared" si="331"/>
        <v>0</v>
      </c>
      <c r="L1029" s="21">
        <f t="shared" si="331"/>
        <v>0</v>
      </c>
      <c r="M1029" s="21">
        <f t="shared" si="331"/>
        <v>0</v>
      </c>
      <c r="N1029" s="21">
        <f t="shared" si="331"/>
        <v>0</v>
      </c>
      <c r="O1029" s="21">
        <f t="shared" si="331"/>
        <v>0</v>
      </c>
      <c r="P1029" s="21">
        <f t="shared" si="331"/>
        <v>0</v>
      </c>
      <c r="Q1029" s="21">
        <f t="shared" si="331"/>
        <v>0</v>
      </c>
    </row>
    <row r="1030" spans="1:17" s="30" customFormat="1" ht="15" x14ac:dyDescent="0.2">
      <c r="A1030" s="58"/>
      <c r="B1030" s="61" t="s">
        <v>382</v>
      </c>
      <c r="C1030" s="29" t="s">
        <v>45</v>
      </c>
      <c r="D1030" s="60"/>
      <c r="E1030" s="21">
        <f t="shared" si="323"/>
        <v>0</v>
      </c>
      <c r="F1030" s="20">
        <f>F1035+F1040</f>
        <v>0</v>
      </c>
      <c r="G1030" s="20">
        <f t="shared" ref="G1030:Q1030" si="332">G1035+G1040</f>
        <v>0</v>
      </c>
      <c r="H1030" s="20">
        <f t="shared" si="332"/>
        <v>0</v>
      </c>
      <c r="I1030" s="20">
        <f t="shared" si="332"/>
        <v>0</v>
      </c>
      <c r="J1030" s="20">
        <f t="shared" si="332"/>
        <v>0</v>
      </c>
      <c r="K1030" s="20">
        <f t="shared" si="332"/>
        <v>0</v>
      </c>
      <c r="L1030" s="20">
        <f t="shared" si="332"/>
        <v>0</v>
      </c>
      <c r="M1030" s="20">
        <f t="shared" si="332"/>
        <v>0</v>
      </c>
      <c r="N1030" s="20">
        <f t="shared" si="332"/>
        <v>0</v>
      </c>
      <c r="O1030" s="20">
        <f t="shared" si="332"/>
        <v>0</v>
      </c>
      <c r="P1030" s="20">
        <f t="shared" si="332"/>
        <v>0</v>
      </c>
      <c r="Q1030" s="20">
        <f t="shared" si="332"/>
        <v>0</v>
      </c>
    </row>
    <row r="1031" spans="1:17" s="30" customFormat="1" ht="15" x14ac:dyDescent="0.2">
      <c r="A1031" s="58"/>
      <c r="B1031" s="61"/>
      <c r="C1031" s="29" t="s">
        <v>46</v>
      </c>
      <c r="D1031" s="60"/>
      <c r="E1031" s="21">
        <f t="shared" si="323"/>
        <v>344390.70345999999</v>
      </c>
      <c r="F1031" s="20">
        <f t="shared" ref="F1031:Q1033" si="333">F1036+F1041</f>
        <v>329783.44202999998</v>
      </c>
      <c r="G1031" s="20">
        <f t="shared" si="333"/>
        <v>14607.26143</v>
      </c>
      <c r="H1031" s="20">
        <f t="shared" si="333"/>
        <v>0</v>
      </c>
      <c r="I1031" s="20">
        <f t="shared" si="333"/>
        <v>0</v>
      </c>
      <c r="J1031" s="20">
        <f t="shared" si="333"/>
        <v>0</v>
      </c>
      <c r="K1031" s="20">
        <f t="shared" si="333"/>
        <v>0</v>
      </c>
      <c r="L1031" s="20">
        <f t="shared" si="333"/>
        <v>0</v>
      </c>
      <c r="M1031" s="20">
        <f t="shared" si="333"/>
        <v>0</v>
      </c>
      <c r="N1031" s="20">
        <f t="shared" si="333"/>
        <v>0</v>
      </c>
      <c r="O1031" s="20">
        <f t="shared" si="333"/>
        <v>0</v>
      </c>
      <c r="P1031" s="20">
        <f t="shared" si="333"/>
        <v>0</v>
      </c>
      <c r="Q1031" s="20">
        <f t="shared" si="333"/>
        <v>0</v>
      </c>
    </row>
    <row r="1032" spans="1:17" s="30" customFormat="1" ht="15" x14ac:dyDescent="0.2">
      <c r="A1032" s="58"/>
      <c r="B1032" s="61"/>
      <c r="C1032" s="29" t="s">
        <v>47</v>
      </c>
      <c r="D1032" s="60"/>
      <c r="E1032" s="21">
        <f t="shared" si="323"/>
        <v>0</v>
      </c>
      <c r="F1032" s="20">
        <f t="shared" si="333"/>
        <v>0</v>
      </c>
      <c r="G1032" s="20">
        <f t="shared" si="333"/>
        <v>0</v>
      </c>
      <c r="H1032" s="20">
        <f t="shared" si="333"/>
        <v>0</v>
      </c>
      <c r="I1032" s="20">
        <f t="shared" si="333"/>
        <v>0</v>
      </c>
      <c r="J1032" s="20">
        <f t="shared" si="333"/>
        <v>0</v>
      </c>
      <c r="K1032" s="20">
        <f t="shared" si="333"/>
        <v>0</v>
      </c>
      <c r="L1032" s="20">
        <f t="shared" si="333"/>
        <v>0</v>
      </c>
      <c r="M1032" s="20">
        <f t="shared" si="333"/>
        <v>0</v>
      </c>
      <c r="N1032" s="20">
        <f t="shared" si="333"/>
        <v>0</v>
      </c>
      <c r="O1032" s="20">
        <f t="shared" si="333"/>
        <v>0</v>
      </c>
      <c r="P1032" s="20">
        <f t="shared" si="333"/>
        <v>0</v>
      </c>
      <c r="Q1032" s="20">
        <f t="shared" si="333"/>
        <v>0</v>
      </c>
    </row>
    <row r="1033" spans="1:17" s="30" customFormat="1" ht="15" x14ac:dyDescent="0.2">
      <c r="A1033" s="59"/>
      <c r="B1033" s="62"/>
      <c r="C1033" s="29" t="s">
        <v>48</v>
      </c>
      <c r="D1033" s="60"/>
      <c r="E1033" s="21">
        <f t="shared" si="323"/>
        <v>0</v>
      </c>
      <c r="F1033" s="20">
        <f t="shared" si="333"/>
        <v>0</v>
      </c>
      <c r="G1033" s="20">
        <f t="shared" si="333"/>
        <v>0</v>
      </c>
      <c r="H1033" s="20">
        <f t="shared" si="333"/>
        <v>0</v>
      </c>
      <c r="I1033" s="20">
        <f t="shared" si="333"/>
        <v>0</v>
      </c>
      <c r="J1033" s="20">
        <f t="shared" si="333"/>
        <v>0</v>
      </c>
      <c r="K1033" s="20">
        <f t="shared" si="333"/>
        <v>0</v>
      </c>
      <c r="L1033" s="20">
        <f t="shared" si="333"/>
        <v>0</v>
      </c>
      <c r="M1033" s="20">
        <f t="shared" si="333"/>
        <v>0</v>
      </c>
      <c r="N1033" s="20">
        <f t="shared" si="333"/>
        <v>0</v>
      </c>
      <c r="O1033" s="20">
        <f t="shared" si="333"/>
        <v>0</v>
      </c>
      <c r="P1033" s="20">
        <f t="shared" si="333"/>
        <v>0</v>
      </c>
      <c r="Q1033" s="20">
        <f t="shared" si="333"/>
        <v>0</v>
      </c>
    </row>
    <row r="1034" spans="1:17" s="30" customFormat="1" ht="15" customHeight="1" x14ac:dyDescent="0.2">
      <c r="A1034" s="57" t="s">
        <v>652</v>
      </c>
      <c r="B1034" s="31" t="s">
        <v>383</v>
      </c>
      <c r="C1034" s="29" t="s">
        <v>44</v>
      </c>
      <c r="D1034" s="60"/>
      <c r="E1034" s="21">
        <f t="shared" si="323"/>
        <v>307257.16350000002</v>
      </c>
      <c r="F1034" s="21">
        <f t="shared" ref="F1034:Q1034" si="334">SUM(F1035:F1038)</f>
        <v>307257.16350000002</v>
      </c>
      <c r="G1034" s="21">
        <f t="shared" si="334"/>
        <v>0</v>
      </c>
      <c r="H1034" s="21">
        <f t="shared" si="334"/>
        <v>0</v>
      </c>
      <c r="I1034" s="21">
        <f t="shared" si="334"/>
        <v>0</v>
      </c>
      <c r="J1034" s="21">
        <f t="shared" si="334"/>
        <v>0</v>
      </c>
      <c r="K1034" s="21">
        <f t="shared" si="334"/>
        <v>0</v>
      </c>
      <c r="L1034" s="21">
        <f t="shared" si="334"/>
        <v>0</v>
      </c>
      <c r="M1034" s="21">
        <f t="shared" si="334"/>
        <v>0</v>
      </c>
      <c r="N1034" s="21">
        <f t="shared" si="334"/>
        <v>0</v>
      </c>
      <c r="O1034" s="21">
        <f t="shared" si="334"/>
        <v>0</v>
      </c>
      <c r="P1034" s="21">
        <f t="shared" si="334"/>
        <v>0</v>
      </c>
      <c r="Q1034" s="21">
        <f t="shared" si="334"/>
        <v>0</v>
      </c>
    </row>
    <row r="1035" spans="1:17" s="30" customFormat="1" ht="15" x14ac:dyDescent="0.2">
      <c r="A1035" s="58"/>
      <c r="B1035" s="61" t="s">
        <v>384</v>
      </c>
      <c r="C1035" s="29" t="s">
        <v>45</v>
      </c>
      <c r="D1035" s="60"/>
      <c r="E1035" s="21">
        <f t="shared" si="323"/>
        <v>0</v>
      </c>
      <c r="F1035" s="20">
        <v>0</v>
      </c>
      <c r="G1035" s="20">
        <v>0</v>
      </c>
      <c r="H1035" s="20">
        <v>0</v>
      </c>
      <c r="I1035" s="20">
        <v>0</v>
      </c>
      <c r="J1035" s="20">
        <v>0</v>
      </c>
      <c r="K1035" s="20">
        <v>0</v>
      </c>
      <c r="L1035" s="20">
        <v>0</v>
      </c>
      <c r="M1035" s="20">
        <v>0</v>
      </c>
      <c r="N1035" s="20">
        <v>0</v>
      </c>
      <c r="O1035" s="20">
        <v>0</v>
      </c>
      <c r="P1035" s="20">
        <v>0</v>
      </c>
      <c r="Q1035" s="20">
        <v>0</v>
      </c>
    </row>
    <row r="1036" spans="1:17" s="30" customFormat="1" ht="15" x14ac:dyDescent="0.2">
      <c r="A1036" s="58"/>
      <c r="B1036" s="61"/>
      <c r="C1036" s="29" t="s">
        <v>46</v>
      </c>
      <c r="D1036" s="60"/>
      <c r="E1036" s="21">
        <f t="shared" si="323"/>
        <v>307257.16350000002</v>
      </c>
      <c r="F1036" s="20">
        <v>307257.16350000002</v>
      </c>
      <c r="G1036" s="20">
        <v>0</v>
      </c>
      <c r="H1036" s="20">
        <v>0</v>
      </c>
      <c r="I1036" s="20">
        <v>0</v>
      </c>
      <c r="J1036" s="20">
        <v>0</v>
      </c>
      <c r="K1036" s="20">
        <v>0</v>
      </c>
      <c r="L1036" s="20">
        <v>0</v>
      </c>
      <c r="M1036" s="20">
        <v>0</v>
      </c>
      <c r="N1036" s="20">
        <v>0</v>
      </c>
      <c r="O1036" s="20">
        <v>0</v>
      </c>
      <c r="P1036" s="20">
        <v>0</v>
      </c>
      <c r="Q1036" s="20">
        <v>0</v>
      </c>
    </row>
    <row r="1037" spans="1:17" s="30" customFormat="1" ht="15" x14ac:dyDescent="0.2">
      <c r="A1037" s="58"/>
      <c r="B1037" s="61"/>
      <c r="C1037" s="29" t="s">
        <v>47</v>
      </c>
      <c r="D1037" s="60"/>
      <c r="E1037" s="21">
        <f t="shared" si="323"/>
        <v>0</v>
      </c>
      <c r="F1037" s="20">
        <v>0</v>
      </c>
      <c r="G1037" s="20">
        <v>0</v>
      </c>
      <c r="H1037" s="20">
        <v>0</v>
      </c>
      <c r="I1037" s="20">
        <v>0</v>
      </c>
      <c r="J1037" s="20">
        <v>0</v>
      </c>
      <c r="K1037" s="20">
        <v>0</v>
      </c>
      <c r="L1037" s="20">
        <v>0</v>
      </c>
      <c r="M1037" s="20">
        <v>0</v>
      </c>
      <c r="N1037" s="20">
        <v>0</v>
      </c>
      <c r="O1037" s="20">
        <v>0</v>
      </c>
      <c r="P1037" s="20">
        <v>0</v>
      </c>
      <c r="Q1037" s="20">
        <v>0</v>
      </c>
    </row>
    <row r="1038" spans="1:17" s="30" customFormat="1" ht="15" x14ac:dyDescent="0.2">
      <c r="A1038" s="59"/>
      <c r="B1038" s="62"/>
      <c r="C1038" s="29" t="s">
        <v>48</v>
      </c>
      <c r="D1038" s="60"/>
      <c r="E1038" s="21">
        <f t="shared" si="323"/>
        <v>0</v>
      </c>
      <c r="F1038" s="20">
        <v>0</v>
      </c>
      <c r="G1038" s="20">
        <v>0</v>
      </c>
      <c r="H1038" s="20">
        <v>0</v>
      </c>
      <c r="I1038" s="20">
        <v>0</v>
      </c>
      <c r="J1038" s="20">
        <v>0</v>
      </c>
      <c r="K1038" s="20">
        <v>0</v>
      </c>
      <c r="L1038" s="20">
        <v>0</v>
      </c>
      <c r="M1038" s="20">
        <v>0</v>
      </c>
      <c r="N1038" s="20">
        <v>0</v>
      </c>
      <c r="O1038" s="20">
        <v>0</v>
      </c>
      <c r="P1038" s="20">
        <v>0</v>
      </c>
      <c r="Q1038" s="20">
        <v>0</v>
      </c>
    </row>
    <row r="1039" spans="1:17" s="28" customFormat="1" ht="15" customHeight="1" x14ac:dyDescent="0.2">
      <c r="A1039" s="57" t="s">
        <v>653</v>
      </c>
      <c r="B1039" s="31" t="s">
        <v>385</v>
      </c>
      <c r="C1039" s="29" t="s">
        <v>44</v>
      </c>
      <c r="D1039" s="60"/>
      <c r="E1039" s="21">
        <f t="shared" si="323"/>
        <v>37133.539960000002</v>
      </c>
      <c r="F1039" s="21">
        <f t="shared" ref="F1039:Q1039" si="335">SUM(F1040:F1043)</f>
        <v>22526.27853</v>
      </c>
      <c r="G1039" s="21">
        <f t="shared" si="335"/>
        <v>14607.26143</v>
      </c>
      <c r="H1039" s="21">
        <f t="shared" si="335"/>
        <v>0</v>
      </c>
      <c r="I1039" s="21">
        <f t="shared" si="335"/>
        <v>0</v>
      </c>
      <c r="J1039" s="21">
        <f t="shared" si="335"/>
        <v>0</v>
      </c>
      <c r="K1039" s="21">
        <f t="shared" si="335"/>
        <v>0</v>
      </c>
      <c r="L1039" s="21">
        <f t="shared" si="335"/>
        <v>0</v>
      </c>
      <c r="M1039" s="21">
        <f t="shared" si="335"/>
        <v>0</v>
      </c>
      <c r="N1039" s="21">
        <f t="shared" si="335"/>
        <v>0</v>
      </c>
      <c r="O1039" s="21">
        <f t="shared" si="335"/>
        <v>0</v>
      </c>
      <c r="P1039" s="21">
        <f t="shared" si="335"/>
        <v>0</v>
      </c>
      <c r="Q1039" s="21">
        <f t="shared" si="335"/>
        <v>0</v>
      </c>
    </row>
    <row r="1040" spans="1:17" s="28" customFormat="1" ht="15" x14ac:dyDescent="0.2">
      <c r="A1040" s="58"/>
      <c r="B1040" s="61" t="s">
        <v>386</v>
      </c>
      <c r="C1040" s="29" t="s">
        <v>45</v>
      </c>
      <c r="D1040" s="60"/>
      <c r="E1040" s="21">
        <f t="shared" si="323"/>
        <v>0</v>
      </c>
      <c r="F1040" s="20">
        <v>0</v>
      </c>
      <c r="G1040" s="20">
        <v>0</v>
      </c>
      <c r="H1040" s="20">
        <v>0</v>
      </c>
      <c r="I1040" s="20">
        <v>0</v>
      </c>
      <c r="J1040" s="20">
        <v>0</v>
      </c>
      <c r="K1040" s="20">
        <v>0</v>
      </c>
      <c r="L1040" s="20">
        <v>0</v>
      </c>
      <c r="M1040" s="20">
        <v>0</v>
      </c>
      <c r="N1040" s="20">
        <v>0</v>
      </c>
      <c r="O1040" s="20">
        <v>0</v>
      </c>
      <c r="P1040" s="20">
        <v>0</v>
      </c>
      <c r="Q1040" s="20">
        <v>0</v>
      </c>
    </row>
    <row r="1041" spans="1:17" s="28" customFormat="1" ht="15" x14ac:dyDescent="0.2">
      <c r="A1041" s="58"/>
      <c r="B1041" s="61"/>
      <c r="C1041" s="29" t="s">
        <v>46</v>
      </c>
      <c r="D1041" s="60"/>
      <c r="E1041" s="21">
        <f t="shared" si="323"/>
        <v>37133.539960000002</v>
      </c>
      <c r="F1041" s="20">
        <v>22526.27853</v>
      </c>
      <c r="G1041" s="20">
        <v>14607.26143</v>
      </c>
      <c r="H1041" s="20">
        <v>0</v>
      </c>
      <c r="I1041" s="20">
        <v>0</v>
      </c>
      <c r="J1041" s="20">
        <v>0</v>
      </c>
      <c r="K1041" s="20">
        <v>0</v>
      </c>
      <c r="L1041" s="20">
        <v>0</v>
      </c>
      <c r="M1041" s="20">
        <v>0</v>
      </c>
      <c r="N1041" s="20">
        <v>0</v>
      </c>
      <c r="O1041" s="20">
        <v>0</v>
      </c>
      <c r="P1041" s="20">
        <v>0</v>
      </c>
      <c r="Q1041" s="20">
        <v>0</v>
      </c>
    </row>
    <row r="1042" spans="1:17" s="28" customFormat="1" ht="15" x14ac:dyDescent="0.2">
      <c r="A1042" s="58"/>
      <c r="B1042" s="61"/>
      <c r="C1042" s="29" t="s">
        <v>47</v>
      </c>
      <c r="D1042" s="60"/>
      <c r="E1042" s="21">
        <f t="shared" si="323"/>
        <v>0</v>
      </c>
      <c r="F1042" s="20">
        <v>0</v>
      </c>
      <c r="G1042" s="20">
        <v>0</v>
      </c>
      <c r="H1042" s="20">
        <v>0</v>
      </c>
      <c r="I1042" s="20">
        <v>0</v>
      </c>
      <c r="J1042" s="20">
        <v>0</v>
      </c>
      <c r="K1042" s="20">
        <v>0</v>
      </c>
      <c r="L1042" s="20">
        <v>0</v>
      </c>
      <c r="M1042" s="20">
        <v>0</v>
      </c>
      <c r="N1042" s="20">
        <v>0</v>
      </c>
      <c r="O1042" s="20">
        <v>0</v>
      </c>
      <c r="P1042" s="20">
        <v>0</v>
      </c>
      <c r="Q1042" s="20">
        <v>0</v>
      </c>
    </row>
    <row r="1043" spans="1:17" s="28" customFormat="1" ht="15" x14ac:dyDescent="0.2">
      <c r="A1043" s="59"/>
      <c r="B1043" s="62"/>
      <c r="C1043" s="29" t="s">
        <v>48</v>
      </c>
      <c r="D1043" s="60"/>
      <c r="E1043" s="21">
        <f t="shared" si="323"/>
        <v>0</v>
      </c>
      <c r="F1043" s="20">
        <v>0</v>
      </c>
      <c r="G1043" s="20">
        <v>0</v>
      </c>
      <c r="H1043" s="20">
        <v>0</v>
      </c>
      <c r="I1043" s="20">
        <v>0</v>
      </c>
      <c r="J1043" s="20">
        <v>0</v>
      </c>
      <c r="K1043" s="20">
        <v>0</v>
      </c>
      <c r="L1043" s="20">
        <v>0</v>
      </c>
      <c r="M1043" s="20">
        <v>0</v>
      </c>
      <c r="N1043" s="20">
        <v>0</v>
      </c>
      <c r="O1043" s="20">
        <v>0</v>
      </c>
      <c r="P1043" s="20">
        <v>0</v>
      </c>
      <c r="Q1043" s="20">
        <v>0</v>
      </c>
    </row>
    <row r="1044" spans="1:17" s="28" customFormat="1" ht="15" x14ac:dyDescent="0.2">
      <c r="A1044" s="57" t="s">
        <v>654</v>
      </c>
      <c r="B1044" s="31" t="s">
        <v>387</v>
      </c>
      <c r="C1044" s="29" t="s">
        <v>44</v>
      </c>
      <c r="D1044" s="60"/>
      <c r="E1044" s="21">
        <f t="shared" si="323"/>
        <v>365444.49299</v>
      </c>
      <c r="F1044" s="21">
        <f t="shared" ref="F1044:Q1044" si="336">SUM(F1045:F1048)</f>
        <v>0</v>
      </c>
      <c r="G1044" s="21">
        <f t="shared" si="336"/>
        <v>0</v>
      </c>
      <c r="H1044" s="21">
        <f t="shared" si="336"/>
        <v>4855.9743799999997</v>
      </c>
      <c r="I1044" s="21">
        <f t="shared" si="336"/>
        <v>0</v>
      </c>
      <c r="J1044" s="21">
        <f t="shared" si="336"/>
        <v>58200</v>
      </c>
      <c r="K1044" s="21">
        <f t="shared" si="336"/>
        <v>95282.851139999999</v>
      </c>
      <c r="L1044" s="21">
        <f t="shared" si="336"/>
        <v>130602.16491000001</v>
      </c>
      <c r="M1044" s="21">
        <f t="shared" si="336"/>
        <v>76503.502559999994</v>
      </c>
      <c r="N1044" s="21">
        <f t="shared" si="336"/>
        <v>0</v>
      </c>
      <c r="O1044" s="21">
        <f t="shared" si="336"/>
        <v>0</v>
      </c>
      <c r="P1044" s="21">
        <f t="shared" si="336"/>
        <v>0</v>
      </c>
      <c r="Q1044" s="21">
        <f t="shared" si="336"/>
        <v>0</v>
      </c>
    </row>
    <row r="1045" spans="1:17" s="28" customFormat="1" ht="15.75" customHeight="1" x14ac:dyDescent="0.2">
      <c r="A1045" s="58"/>
      <c r="B1045" s="61" t="s">
        <v>388</v>
      </c>
      <c r="C1045" s="29" t="s">
        <v>45</v>
      </c>
      <c r="D1045" s="60"/>
      <c r="E1045" s="21">
        <f t="shared" si="323"/>
        <v>0</v>
      </c>
      <c r="F1045" s="20">
        <v>0</v>
      </c>
      <c r="G1045" s="20">
        <v>0</v>
      </c>
      <c r="H1045" s="20">
        <v>0</v>
      </c>
      <c r="I1045" s="20">
        <v>0</v>
      </c>
      <c r="J1045" s="20">
        <v>0</v>
      </c>
      <c r="K1045" s="20">
        <v>0</v>
      </c>
      <c r="L1045" s="20">
        <v>0</v>
      </c>
      <c r="M1045" s="20">
        <v>0</v>
      </c>
      <c r="N1045" s="20">
        <v>0</v>
      </c>
      <c r="O1045" s="20">
        <v>0</v>
      </c>
      <c r="P1045" s="20">
        <v>0</v>
      </c>
      <c r="Q1045" s="20">
        <v>0</v>
      </c>
    </row>
    <row r="1046" spans="1:17" s="28" customFormat="1" ht="15" customHeight="1" x14ac:dyDescent="0.2">
      <c r="A1046" s="58"/>
      <c r="B1046" s="61"/>
      <c r="C1046" s="29" t="s">
        <v>46</v>
      </c>
      <c r="D1046" s="60"/>
      <c r="E1046" s="21">
        <f t="shared" si="323"/>
        <v>365444.49299</v>
      </c>
      <c r="F1046" s="20">
        <v>0</v>
      </c>
      <c r="G1046" s="20">
        <v>0</v>
      </c>
      <c r="H1046" s="20">
        <v>4855.9743799999997</v>
      </c>
      <c r="I1046" s="20">
        <v>0</v>
      </c>
      <c r="J1046" s="20">
        <v>58200</v>
      </c>
      <c r="K1046" s="20">
        <v>95282.851139999999</v>
      </c>
      <c r="L1046" s="20">
        <v>130602.16491000001</v>
      </c>
      <c r="M1046" s="20">
        <v>76503.502559999994</v>
      </c>
      <c r="N1046" s="20">
        <v>0</v>
      </c>
      <c r="O1046" s="20">
        <v>0</v>
      </c>
      <c r="P1046" s="20">
        <v>0</v>
      </c>
      <c r="Q1046" s="20">
        <v>0</v>
      </c>
    </row>
    <row r="1047" spans="1:17" s="28" customFormat="1" ht="15.75" customHeight="1" x14ac:dyDescent="0.2">
      <c r="A1047" s="58"/>
      <c r="B1047" s="61"/>
      <c r="C1047" s="29" t="s">
        <v>47</v>
      </c>
      <c r="D1047" s="60"/>
      <c r="E1047" s="21">
        <f t="shared" si="323"/>
        <v>0</v>
      </c>
      <c r="F1047" s="20">
        <v>0</v>
      </c>
      <c r="G1047" s="20">
        <v>0</v>
      </c>
      <c r="H1047" s="20">
        <v>0</v>
      </c>
      <c r="I1047" s="20">
        <v>0</v>
      </c>
      <c r="J1047" s="20">
        <v>0</v>
      </c>
      <c r="K1047" s="20">
        <v>0</v>
      </c>
      <c r="L1047" s="20">
        <v>0</v>
      </c>
      <c r="M1047" s="20">
        <v>0</v>
      </c>
      <c r="N1047" s="20">
        <v>0</v>
      </c>
      <c r="O1047" s="20">
        <v>0</v>
      </c>
      <c r="P1047" s="20">
        <v>0</v>
      </c>
      <c r="Q1047" s="20">
        <v>0</v>
      </c>
    </row>
    <row r="1048" spans="1:17" s="28" customFormat="1" ht="17.25" customHeight="1" x14ac:dyDescent="0.2">
      <c r="A1048" s="59"/>
      <c r="B1048" s="62"/>
      <c r="C1048" s="29" t="s">
        <v>48</v>
      </c>
      <c r="D1048" s="60"/>
      <c r="E1048" s="21">
        <f t="shared" si="323"/>
        <v>0</v>
      </c>
      <c r="F1048" s="20">
        <v>0</v>
      </c>
      <c r="G1048" s="20">
        <v>0</v>
      </c>
      <c r="H1048" s="20">
        <v>0</v>
      </c>
      <c r="I1048" s="20">
        <v>0</v>
      </c>
      <c r="J1048" s="20">
        <v>0</v>
      </c>
      <c r="K1048" s="20">
        <v>0</v>
      </c>
      <c r="L1048" s="20">
        <v>0</v>
      </c>
      <c r="M1048" s="20">
        <v>0</v>
      </c>
      <c r="N1048" s="20">
        <v>0</v>
      </c>
      <c r="O1048" s="20">
        <v>0</v>
      </c>
      <c r="P1048" s="20">
        <v>0</v>
      </c>
      <c r="Q1048" s="20">
        <v>0</v>
      </c>
    </row>
    <row r="1049" spans="1:17" s="28" customFormat="1" ht="15" x14ac:dyDescent="0.2">
      <c r="A1049" s="57" t="s">
        <v>655</v>
      </c>
      <c r="B1049" s="31" t="s">
        <v>389</v>
      </c>
      <c r="C1049" s="29" t="s">
        <v>44</v>
      </c>
      <c r="D1049" s="60"/>
      <c r="E1049" s="21">
        <f t="shared" si="323"/>
        <v>38000.084840000003</v>
      </c>
      <c r="F1049" s="21">
        <f t="shared" ref="F1049:Q1049" si="337">SUM(F1050:F1053)</f>
        <v>0</v>
      </c>
      <c r="G1049" s="21">
        <f t="shared" si="337"/>
        <v>0</v>
      </c>
      <c r="H1049" s="21">
        <f t="shared" si="337"/>
        <v>0</v>
      </c>
      <c r="I1049" s="21">
        <f t="shared" si="337"/>
        <v>0</v>
      </c>
      <c r="J1049" s="21">
        <f t="shared" si="337"/>
        <v>38000</v>
      </c>
      <c r="K1049" s="21">
        <f t="shared" si="337"/>
        <v>0</v>
      </c>
      <c r="L1049" s="21">
        <f t="shared" si="337"/>
        <v>0</v>
      </c>
      <c r="M1049" s="21">
        <f t="shared" si="337"/>
        <v>8.4839999999999999E-2</v>
      </c>
      <c r="N1049" s="21">
        <f t="shared" si="337"/>
        <v>0</v>
      </c>
      <c r="O1049" s="21">
        <f t="shared" si="337"/>
        <v>0</v>
      </c>
      <c r="P1049" s="21">
        <f t="shared" si="337"/>
        <v>0</v>
      </c>
      <c r="Q1049" s="21">
        <f t="shared" si="337"/>
        <v>0</v>
      </c>
    </row>
    <row r="1050" spans="1:17" s="28" customFormat="1" ht="17.25" customHeight="1" x14ac:dyDescent="0.2">
      <c r="A1050" s="58"/>
      <c r="B1050" s="61" t="s">
        <v>32</v>
      </c>
      <c r="C1050" s="29" t="s">
        <v>45</v>
      </c>
      <c r="D1050" s="60"/>
      <c r="E1050" s="21">
        <f t="shared" si="323"/>
        <v>0</v>
      </c>
      <c r="F1050" s="20">
        <v>0</v>
      </c>
      <c r="G1050" s="20">
        <v>0</v>
      </c>
      <c r="H1050" s="20">
        <v>0</v>
      </c>
      <c r="I1050" s="20">
        <v>0</v>
      </c>
      <c r="J1050" s="20">
        <v>0</v>
      </c>
      <c r="K1050" s="20">
        <v>0</v>
      </c>
      <c r="L1050" s="20">
        <v>0</v>
      </c>
      <c r="M1050" s="20">
        <v>0</v>
      </c>
      <c r="N1050" s="20">
        <v>0</v>
      </c>
      <c r="O1050" s="20">
        <v>0</v>
      </c>
      <c r="P1050" s="20">
        <v>0</v>
      </c>
      <c r="Q1050" s="20">
        <v>0</v>
      </c>
    </row>
    <row r="1051" spans="1:17" s="28" customFormat="1" ht="16.5" customHeight="1" x14ac:dyDescent="0.2">
      <c r="A1051" s="58"/>
      <c r="B1051" s="61"/>
      <c r="C1051" s="29" t="s">
        <v>46</v>
      </c>
      <c r="D1051" s="60"/>
      <c r="E1051" s="21">
        <f t="shared" si="323"/>
        <v>38000.084840000003</v>
      </c>
      <c r="F1051" s="20">
        <v>0</v>
      </c>
      <c r="G1051" s="20">
        <v>0</v>
      </c>
      <c r="H1051" s="20">
        <v>0</v>
      </c>
      <c r="I1051" s="20">
        <v>0</v>
      </c>
      <c r="J1051" s="20">
        <v>38000</v>
      </c>
      <c r="K1051" s="20">
        <v>0</v>
      </c>
      <c r="L1051" s="20">
        <v>0</v>
      </c>
      <c r="M1051" s="20">
        <v>8.4839999999999999E-2</v>
      </c>
      <c r="N1051" s="20">
        <v>0</v>
      </c>
      <c r="O1051" s="20">
        <v>0</v>
      </c>
      <c r="P1051" s="20">
        <v>0</v>
      </c>
      <c r="Q1051" s="20">
        <v>0</v>
      </c>
    </row>
    <row r="1052" spans="1:17" s="28" customFormat="1" ht="19.5" customHeight="1" x14ac:dyDescent="0.2">
      <c r="A1052" s="58"/>
      <c r="B1052" s="61"/>
      <c r="C1052" s="29" t="s">
        <v>47</v>
      </c>
      <c r="D1052" s="60"/>
      <c r="E1052" s="21">
        <f t="shared" si="323"/>
        <v>0</v>
      </c>
      <c r="F1052" s="20">
        <v>0</v>
      </c>
      <c r="G1052" s="20">
        <v>0</v>
      </c>
      <c r="H1052" s="20">
        <v>0</v>
      </c>
      <c r="I1052" s="20">
        <v>0</v>
      </c>
      <c r="J1052" s="20">
        <v>0</v>
      </c>
      <c r="K1052" s="20">
        <v>0</v>
      </c>
      <c r="L1052" s="20">
        <v>0</v>
      </c>
      <c r="M1052" s="20">
        <v>0</v>
      </c>
      <c r="N1052" s="20">
        <v>0</v>
      </c>
      <c r="O1052" s="20">
        <v>0</v>
      </c>
      <c r="P1052" s="20">
        <v>0</v>
      </c>
      <c r="Q1052" s="20">
        <v>0</v>
      </c>
    </row>
    <row r="1053" spans="1:17" s="28" customFormat="1" ht="17.25" customHeight="1" x14ac:dyDescent="0.2">
      <c r="A1053" s="59"/>
      <c r="B1053" s="62"/>
      <c r="C1053" s="29" t="s">
        <v>48</v>
      </c>
      <c r="D1053" s="60"/>
      <c r="E1053" s="21">
        <f t="shared" si="323"/>
        <v>0</v>
      </c>
      <c r="F1053" s="20">
        <v>0</v>
      </c>
      <c r="G1053" s="20">
        <v>0</v>
      </c>
      <c r="H1053" s="20">
        <v>0</v>
      </c>
      <c r="I1053" s="20">
        <v>0</v>
      </c>
      <c r="J1053" s="20">
        <v>0</v>
      </c>
      <c r="K1053" s="20">
        <v>0</v>
      </c>
      <c r="L1053" s="20">
        <v>0</v>
      </c>
      <c r="M1053" s="20">
        <v>0</v>
      </c>
      <c r="N1053" s="20">
        <v>0</v>
      </c>
      <c r="O1053" s="20">
        <v>0</v>
      </c>
      <c r="P1053" s="20">
        <v>0</v>
      </c>
      <c r="Q1053" s="20">
        <v>0</v>
      </c>
    </row>
    <row r="1054" spans="1:17" s="28" customFormat="1" ht="15" customHeight="1" x14ac:dyDescent="0.2">
      <c r="A1054" s="57" t="s">
        <v>656</v>
      </c>
      <c r="B1054" s="69" t="s">
        <v>390</v>
      </c>
      <c r="C1054" s="29" t="s">
        <v>44</v>
      </c>
      <c r="D1054" s="60" t="s">
        <v>290</v>
      </c>
      <c r="E1054" s="21">
        <f t="shared" si="323"/>
        <v>2996115.2656</v>
      </c>
      <c r="F1054" s="21">
        <f>SUM(F1055:F1058)</f>
        <v>115290.26850000001</v>
      </c>
      <c r="G1054" s="21">
        <f t="shared" ref="G1054:Q1054" si="338">SUM(G1055:G1058)</f>
        <v>118745.35221</v>
      </c>
      <c r="H1054" s="21">
        <f t="shared" si="338"/>
        <v>116741.731</v>
      </c>
      <c r="I1054" s="21">
        <f t="shared" si="338"/>
        <v>141489.3308</v>
      </c>
      <c r="J1054" s="21">
        <f t="shared" si="338"/>
        <v>126251.35</v>
      </c>
      <c r="K1054" s="21">
        <f t="shared" si="338"/>
        <v>416640.27483000001</v>
      </c>
      <c r="L1054" s="21">
        <f t="shared" si="338"/>
        <v>443686.57604999997</v>
      </c>
      <c r="M1054" s="21">
        <f t="shared" si="338"/>
        <v>381114.76267999999</v>
      </c>
      <c r="N1054" s="21">
        <f t="shared" si="338"/>
        <v>482005.19253</v>
      </c>
      <c r="O1054" s="21">
        <f t="shared" si="338"/>
        <v>264495.65299999999</v>
      </c>
      <c r="P1054" s="21">
        <f t="shared" si="338"/>
        <v>194525.552</v>
      </c>
      <c r="Q1054" s="21">
        <f t="shared" si="338"/>
        <v>195129.22200000001</v>
      </c>
    </row>
    <row r="1055" spans="1:17" s="30" customFormat="1" ht="15" x14ac:dyDescent="0.2">
      <c r="A1055" s="58"/>
      <c r="B1055" s="70"/>
      <c r="C1055" s="29" t="s">
        <v>45</v>
      </c>
      <c r="D1055" s="60"/>
      <c r="E1055" s="21">
        <f t="shared" si="323"/>
        <v>0</v>
      </c>
      <c r="F1055" s="20">
        <f t="shared" ref="F1055:Q1058" si="339">F1060</f>
        <v>0</v>
      </c>
      <c r="G1055" s="20">
        <f t="shared" si="339"/>
        <v>0</v>
      </c>
      <c r="H1055" s="20">
        <f t="shared" si="339"/>
        <v>0</v>
      </c>
      <c r="I1055" s="20">
        <f t="shared" si="339"/>
        <v>0</v>
      </c>
      <c r="J1055" s="20">
        <f t="shared" si="339"/>
        <v>0</v>
      </c>
      <c r="K1055" s="20">
        <f t="shared" si="339"/>
        <v>0</v>
      </c>
      <c r="L1055" s="20">
        <f t="shared" si="339"/>
        <v>0</v>
      </c>
      <c r="M1055" s="20">
        <f t="shared" si="339"/>
        <v>0</v>
      </c>
      <c r="N1055" s="20">
        <f t="shared" si="339"/>
        <v>0</v>
      </c>
      <c r="O1055" s="20">
        <f t="shared" si="339"/>
        <v>0</v>
      </c>
      <c r="P1055" s="20">
        <f t="shared" si="339"/>
        <v>0</v>
      </c>
      <c r="Q1055" s="20">
        <f t="shared" si="339"/>
        <v>0</v>
      </c>
    </row>
    <row r="1056" spans="1:17" s="30" customFormat="1" ht="15" x14ac:dyDescent="0.2">
      <c r="A1056" s="58"/>
      <c r="B1056" s="70"/>
      <c r="C1056" s="29" t="s">
        <v>46</v>
      </c>
      <c r="D1056" s="60"/>
      <c r="E1056" s="21">
        <f t="shared" si="323"/>
        <v>2996115.2656</v>
      </c>
      <c r="F1056" s="20">
        <f t="shared" si="339"/>
        <v>115290.26850000001</v>
      </c>
      <c r="G1056" s="20">
        <f t="shared" si="339"/>
        <v>118745.35221</v>
      </c>
      <c r="H1056" s="20">
        <f t="shared" si="339"/>
        <v>116741.731</v>
      </c>
      <c r="I1056" s="20">
        <f t="shared" si="339"/>
        <v>141489.3308</v>
      </c>
      <c r="J1056" s="20">
        <f t="shared" si="339"/>
        <v>126251.35</v>
      </c>
      <c r="K1056" s="20">
        <f t="shared" si="339"/>
        <v>416640.27483000001</v>
      </c>
      <c r="L1056" s="20">
        <f t="shared" si="339"/>
        <v>443686.57604999997</v>
      </c>
      <c r="M1056" s="20">
        <f t="shared" si="339"/>
        <v>381114.76267999999</v>
      </c>
      <c r="N1056" s="20">
        <f t="shared" si="339"/>
        <v>482005.19253</v>
      </c>
      <c r="O1056" s="20">
        <f t="shared" si="339"/>
        <v>264495.65299999999</v>
      </c>
      <c r="P1056" s="20">
        <f t="shared" si="339"/>
        <v>194525.552</v>
      </c>
      <c r="Q1056" s="20">
        <f t="shared" si="339"/>
        <v>195129.22200000001</v>
      </c>
    </row>
    <row r="1057" spans="1:17" s="30" customFormat="1" ht="15" x14ac:dyDescent="0.2">
      <c r="A1057" s="58"/>
      <c r="B1057" s="70"/>
      <c r="C1057" s="29" t="s">
        <v>47</v>
      </c>
      <c r="D1057" s="60"/>
      <c r="E1057" s="21">
        <f t="shared" si="323"/>
        <v>0</v>
      </c>
      <c r="F1057" s="20">
        <f t="shared" si="339"/>
        <v>0</v>
      </c>
      <c r="G1057" s="20">
        <f t="shared" si="339"/>
        <v>0</v>
      </c>
      <c r="H1057" s="20">
        <f t="shared" si="339"/>
        <v>0</v>
      </c>
      <c r="I1057" s="20">
        <f t="shared" si="339"/>
        <v>0</v>
      </c>
      <c r="J1057" s="20">
        <f t="shared" si="339"/>
        <v>0</v>
      </c>
      <c r="K1057" s="20">
        <f t="shared" si="339"/>
        <v>0</v>
      </c>
      <c r="L1057" s="20">
        <f t="shared" si="339"/>
        <v>0</v>
      </c>
      <c r="M1057" s="20">
        <f t="shared" si="339"/>
        <v>0</v>
      </c>
      <c r="N1057" s="20">
        <f t="shared" si="339"/>
        <v>0</v>
      </c>
      <c r="O1057" s="20">
        <f t="shared" si="339"/>
        <v>0</v>
      </c>
      <c r="P1057" s="20">
        <f t="shared" si="339"/>
        <v>0</v>
      </c>
      <c r="Q1057" s="20">
        <f t="shared" si="339"/>
        <v>0</v>
      </c>
    </row>
    <row r="1058" spans="1:17" s="30" customFormat="1" ht="15" x14ac:dyDescent="0.2">
      <c r="A1058" s="59"/>
      <c r="B1058" s="71"/>
      <c r="C1058" s="29" t="s">
        <v>48</v>
      </c>
      <c r="D1058" s="60"/>
      <c r="E1058" s="21">
        <f t="shared" si="323"/>
        <v>0</v>
      </c>
      <c r="F1058" s="20">
        <f t="shared" si="339"/>
        <v>0</v>
      </c>
      <c r="G1058" s="20">
        <f t="shared" si="339"/>
        <v>0</v>
      </c>
      <c r="H1058" s="20">
        <f t="shared" si="339"/>
        <v>0</v>
      </c>
      <c r="I1058" s="20">
        <f t="shared" si="339"/>
        <v>0</v>
      </c>
      <c r="J1058" s="20">
        <f t="shared" si="339"/>
        <v>0</v>
      </c>
      <c r="K1058" s="20">
        <f t="shared" si="339"/>
        <v>0</v>
      </c>
      <c r="L1058" s="20">
        <f t="shared" si="339"/>
        <v>0</v>
      </c>
      <c r="M1058" s="20">
        <f t="shared" si="339"/>
        <v>0</v>
      </c>
      <c r="N1058" s="20">
        <f t="shared" si="339"/>
        <v>0</v>
      </c>
      <c r="O1058" s="20">
        <f t="shared" si="339"/>
        <v>0</v>
      </c>
      <c r="P1058" s="20">
        <f t="shared" si="339"/>
        <v>0</v>
      </c>
      <c r="Q1058" s="20">
        <f t="shared" si="339"/>
        <v>0</v>
      </c>
    </row>
    <row r="1059" spans="1:17" s="28" customFormat="1" ht="15" customHeight="1" x14ac:dyDescent="0.2">
      <c r="A1059" s="57" t="s">
        <v>673</v>
      </c>
      <c r="B1059" s="31" t="s">
        <v>391</v>
      </c>
      <c r="C1059" s="29" t="s">
        <v>44</v>
      </c>
      <c r="D1059" s="60"/>
      <c r="E1059" s="21">
        <f t="shared" si="323"/>
        <v>2996115.2656</v>
      </c>
      <c r="F1059" s="21">
        <f>SUM(F1060:F1063)</f>
        <v>115290.26850000001</v>
      </c>
      <c r="G1059" s="21">
        <f t="shared" ref="G1059:Q1059" si="340">SUM(G1060:G1063)</f>
        <v>118745.35221</v>
      </c>
      <c r="H1059" s="21">
        <f t="shared" si="340"/>
        <v>116741.731</v>
      </c>
      <c r="I1059" s="21">
        <f t="shared" si="340"/>
        <v>141489.3308</v>
      </c>
      <c r="J1059" s="21">
        <f t="shared" si="340"/>
        <v>126251.35</v>
      </c>
      <c r="K1059" s="21">
        <f t="shared" si="340"/>
        <v>416640.27483000001</v>
      </c>
      <c r="L1059" s="21">
        <f t="shared" si="340"/>
        <v>443686.57604999997</v>
      </c>
      <c r="M1059" s="21">
        <f t="shared" si="340"/>
        <v>381114.76267999999</v>
      </c>
      <c r="N1059" s="21">
        <f t="shared" si="340"/>
        <v>482005.19253</v>
      </c>
      <c r="O1059" s="21">
        <f t="shared" si="340"/>
        <v>264495.65299999999</v>
      </c>
      <c r="P1059" s="21">
        <f t="shared" si="340"/>
        <v>194525.552</v>
      </c>
      <c r="Q1059" s="21">
        <f t="shared" si="340"/>
        <v>195129.22200000001</v>
      </c>
    </row>
    <row r="1060" spans="1:17" s="30" customFormat="1" ht="15" x14ac:dyDescent="0.2">
      <c r="A1060" s="58"/>
      <c r="B1060" s="61" t="s">
        <v>392</v>
      </c>
      <c r="C1060" s="29" t="s">
        <v>45</v>
      </c>
      <c r="D1060" s="60"/>
      <c r="E1060" s="21">
        <f t="shared" si="323"/>
        <v>0</v>
      </c>
      <c r="F1060" s="20">
        <f>F1065+F1070</f>
        <v>0</v>
      </c>
      <c r="G1060" s="20">
        <f t="shared" ref="G1060:Q1060" si="341">G1065+G1070</f>
        <v>0</v>
      </c>
      <c r="H1060" s="20">
        <f t="shared" si="341"/>
        <v>0</v>
      </c>
      <c r="I1060" s="20">
        <f t="shared" si="341"/>
        <v>0</v>
      </c>
      <c r="J1060" s="20">
        <f t="shared" si="341"/>
        <v>0</v>
      </c>
      <c r="K1060" s="20">
        <f t="shared" si="341"/>
        <v>0</v>
      </c>
      <c r="L1060" s="20">
        <f t="shared" si="341"/>
        <v>0</v>
      </c>
      <c r="M1060" s="20">
        <f t="shared" si="341"/>
        <v>0</v>
      </c>
      <c r="N1060" s="20">
        <f t="shared" si="341"/>
        <v>0</v>
      </c>
      <c r="O1060" s="20">
        <f t="shared" si="341"/>
        <v>0</v>
      </c>
      <c r="P1060" s="20">
        <f t="shared" si="341"/>
        <v>0</v>
      </c>
      <c r="Q1060" s="20">
        <f t="shared" si="341"/>
        <v>0</v>
      </c>
    </row>
    <row r="1061" spans="1:17" s="30" customFormat="1" ht="15" x14ac:dyDescent="0.2">
      <c r="A1061" s="58"/>
      <c r="B1061" s="61"/>
      <c r="C1061" s="29" t="s">
        <v>46</v>
      </c>
      <c r="D1061" s="60"/>
      <c r="E1061" s="21">
        <f t="shared" si="323"/>
        <v>2996115.2656</v>
      </c>
      <c r="F1061" s="20">
        <f t="shared" ref="F1061:Q1063" si="342">F1066+F1071</f>
        <v>115290.26850000001</v>
      </c>
      <c r="G1061" s="20">
        <f t="shared" si="342"/>
        <v>118745.35221</v>
      </c>
      <c r="H1061" s="20">
        <f t="shared" si="342"/>
        <v>116741.731</v>
      </c>
      <c r="I1061" s="20">
        <f t="shared" si="342"/>
        <v>141489.3308</v>
      </c>
      <c r="J1061" s="20">
        <f t="shared" si="342"/>
        <v>126251.35</v>
      </c>
      <c r="K1061" s="20">
        <f t="shared" si="342"/>
        <v>416640.27483000001</v>
      </c>
      <c r="L1061" s="20">
        <f t="shared" si="342"/>
        <v>443686.57604999997</v>
      </c>
      <c r="M1061" s="20">
        <f t="shared" si="342"/>
        <v>381114.76267999999</v>
      </c>
      <c r="N1061" s="20">
        <f t="shared" si="342"/>
        <v>482005.19253</v>
      </c>
      <c r="O1061" s="20">
        <f t="shared" si="342"/>
        <v>264495.65299999999</v>
      </c>
      <c r="P1061" s="20">
        <f t="shared" si="342"/>
        <v>194525.552</v>
      </c>
      <c r="Q1061" s="20">
        <f t="shared" si="342"/>
        <v>195129.22200000001</v>
      </c>
    </row>
    <row r="1062" spans="1:17" s="30" customFormat="1" ht="15" x14ac:dyDescent="0.2">
      <c r="A1062" s="58"/>
      <c r="B1062" s="61"/>
      <c r="C1062" s="29" t="s">
        <v>47</v>
      </c>
      <c r="D1062" s="60"/>
      <c r="E1062" s="21">
        <f t="shared" si="323"/>
        <v>0</v>
      </c>
      <c r="F1062" s="20">
        <f t="shared" si="342"/>
        <v>0</v>
      </c>
      <c r="G1062" s="20">
        <f t="shared" si="342"/>
        <v>0</v>
      </c>
      <c r="H1062" s="20">
        <f t="shared" si="342"/>
        <v>0</v>
      </c>
      <c r="I1062" s="20">
        <f t="shared" si="342"/>
        <v>0</v>
      </c>
      <c r="J1062" s="20">
        <f t="shared" si="342"/>
        <v>0</v>
      </c>
      <c r="K1062" s="20">
        <f t="shared" si="342"/>
        <v>0</v>
      </c>
      <c r="L1062" s="20">
        <f t="shared" si="342"/>
        <v>0</v>
      </c>
      <c r="M1062" s="20">
        <f t="shared" si="342"/>
        <v>0</v>
      </c>
      <c r="N1062" s="20">
        <f t="shared" si="342"/>
        <v>0</v>
      </c>
      <c r="O1062" s="20">
        <f t="shared" si="342"/>
        <v>0</v>
      </c>
      <c r="P1062" s="20">
        <f t="shared" si="342"/>
        <v>0</v>
      </c>
      <c r="Q1062" s="20">
        <f t="shared" si="342"/>
        <v>0</v>
      </c>
    </row>
    <row r="1063" spans="1:17" s="30" customFormat="1" ht="15" x14ac:dyDescent="0.2">
      <c r="A1063" s="59"/>
      <c r="B1063" s="62"/>
      <c r="C1063" s="29" t="s">
        <v>48</v>
      </c>
      <c r="D1063" s="60"/>
      <c r="E1063" s="21">
        <f t="shared" si="323"/>
        <v>0</v>
      </c>
      <c r="F1063" s="20">
        <f t="shared" si="342"/>
        <v>0</v>
      </c>
      <c r="G1063" s="20">
        <f t="shared" si="342"/>
        <v>0</v>
      </c>
      <c r="H1063" s="20">
        <f t="shared" si="342"/>
        <v>0</v>
      </c>
      <c r="I1063" s="20">
        <f t="shared" si="342"/>
        <v>0</v>
      </c>
      <c r="J1063" s="20">
        <f t="shared" si="342"/>
        <v>0</v>
      </c>
      <c r="K1063" s="20">
        <f t="shared" si="342"/>
        <v>0</v>
      </c>
      <c r="L1063" s="20">
        <f t="shared" si="342"/>
        <v>0</v>
      </c>
      <c r="M1063" s="20">
        <f t="shared" si="342"/>
        <v>0</v>
      </c>
      <c r="N1063" s="20">
        <f t="shared" si="342"/>
        <v>0</v>
      </c>
      <c r="O1063" s="20">
        <f t="shared" si="342"/>
        <v>0</v>
      </c>
      <c r="P1063" s="20">
        <f t="shared" si="342"/>
        <v>0</v>
      </c>
      <c r="Q1063" s="20">
        <f t="shared" si="342"/>
        <v>0</v>
      </c>
    </row>
    <row r="1064" spans="1:17" s="28" customFormat="1" ht="15" x14ac:dyDescent="0.2">
      <c r="A1064" s="57" t="s">
        <v>674</v>
      </c>
      <c r="B1064" s="31" t="s">
        <v>393</v>
      </c>
      <c r="C1064" s="29" t="s">
        <v>44</v>
      </c>
      <c r="D1064" s="60"/>
      <c r="E1064" s="21">
        <f t="shared" si="323"/>
        <v>709717.01142999995</v>
      </c>
      <c r="F1064" s="21">
        <f t="shared" ref="F1064:Q1064" si="343">SUM(F1065:F1068)</f>
        <v>36624.124499999998</v>
      </c>
      <c r="G1064" s="21">
        <f t="shared" si="343"/>
        <v>34185.386200000001</v>
      </c>
      <c r="H1064" s="21">
        <f t="shared" si="343"/>
        <v>34669.290999999997</v>
      </c>
      <c r="I1064" s="21">
        <f t="shared" si="343"/>
        <v>56526.757799999999</v>
      </c>
      <c r="J1064" s="21">
        <f t="shared" si="343"/>
        <v>38606.74</v>
      </c>
      <c r="K1064" s="21">
        <f t="shared" si="343"/>
        <v>40239.025520000003</v>
      </c>
      <c r="L1064" s="21">
        <f t="shared" si="343"/>
        <v>69370.45</v>
      </c>
      <c r="M1064" s="21">
        <f t="shared" si="343"/>
        <v>66366.235879999993</v>
      </c>
      <c r="N1064" s="21">
        <f t="shared" si="343"/>
        <v>76188.200530000002</v>
      </c>
      <c r="O1064" s="21">
        <f t="shared" si="343"/>
        <v>86613.6</v>
      </c>
      <c r="P1064" s="21">
        <f t="shared" si="343"/>
        <v>85163.6</v>
      </c>
      <c r="Q1064" s="21">
        <f t="shared" si="343"/>
        <v>85163.6</v>
      </c>
    </row>
    <row r="1065" spans="1:17" ht="15.75" customHeight="1" x14ac:dyDescent="0.2">
      <c r="A1065" s="58"/>
      <c r="B1065" s="61" t="s">
        <v>394</v>
      </c>
      <c r="C1065" s="29" t="s">
        <v>45</v>
      </c>
      <c r="D1065" s="60"/>
      <c r="E1065" s="21">
        <f t="shared" si="323"/>
        <v>0</v>
      </c>
      <c r="F1065" s="20">
        <v>0</v>
      </c>
      <c r="G1065" s="20">
        <v>0</v>
      </c>
      <c r="H1065" s="20">
        <v>0</v>
      </c>
      <c r="I1065" s="20">
        <v>0</v>
      </c>
      <c r="J1065" s="20">
        <v>0</v>
      </c>
      <c r="K1065" s="20">
        <v>0</v>
      </c>
      <c r="L1065" s="20">
        <v>0</v>
      </c>
      <c r="M1065" s="20">
        <v>0</v>
      </c>
      <c r="N1065" s="20">
        <v>0</v>
      </c>
      <c r="O1065" s="20">
        <v>0</v>
      </c>
      <c r="P1065" s="20">
        <v>0</v>
      </c>
      <c r="Q1065" s="20">
        <v>0</v>
      </c>
    </row>
    <row r="1066" spans="1:17" s="34" customFormat="1" ht="15" customHeight="1" x14ac:dyDescent="0.2">
      <c r="A1066" s="58"/>
      <c r="B1066" s="61"/>
      <c r="C1066" s="29" t="s">
        <v>46</v>
      </c>
      <c r="D1066" s="60"/>
      <c r="E1066" s="21">
        <f t="shared" si="323"/>
        <v>709717.01142999995</v>
      </c>
      <c r="F1066" s="20">
        <f>[1]Лист2!G74</f>
        <v>36624.124499999998</v>
      </c>
      <c r="G1066" s="20">
        <f>[1]Лист2!H74</f>
        <v>34185.386200000001</v>
      </c>
      <c r="H1066" s="20">
        <f>[2]лист1!I74</f>
        <v>34669.290999999997</v>
      </c>
      <c r="I1066" s="20">
        <f>[2]лист1!J74</f>
        <v>56526.757799999999</v>
      </c>
      <c r="J1066" s="20">
        <f>[2]лист1!K74</f>
        <v>38606.74</v>
      </c>
      <c r="K1066" s="20">
        <f>36221.42552+4017.6</f>
        <v>40239.025520000003</v>
      </c>
      <c r="L1066" s="20">
        <v>69370.45</v>
      </c>
      <c r="M1066" s="20">
        <v>66366.235879999993</v>
      </c>
      <c r="N1066" s="20">
        <v>76188.200530000002</v>
      </c>
      <c r="O1066" s="20">
        <v>86613.6</v>
      </c>
      <c r="P1066" s="20">
        <v>85163.6</v>
      </c>
      <c r="Q1066" s="20">
        <v>85163.6</v>
      </c>
    </row>
    <row r="1067" spans="1:17" ht="14.25" customHeight="1" x14ac:dyDescent="0.2">
      <c r="A1067" s="58"/>
      <c r="B1067" s="61"/>
      <c r="C1067" s="29" t="s">
        <v>47</v>
      </c>
      <c r="D1067" s="60"/>
      <c r="E1067" s="21">
        <f t="shared" si="323"/>
        <v>0</v>
      </c>
      <c r="F1067" s="20">
        <v>0</v>
      </c>
      <c r="G1067" s="20">
        <v>0</v>
      </c>
      <c r="H1067" s="20">
        <v>0</v>
      </c>
      <c r="I1067" s="20">
        <v>0</v>
      </c>
      <c r="J1067" s="20">
        <v>0</v>
      </c>
      <c r="K1067" s="20">
        <v>0</v>
      </c>
      <c r="L1067" s="20">
        <v>0</v>
      </c>
      <c r="M1067" s="20">
        <v>0</v>
      </c>
      <c r="N1067" s="20">
        <v>0</v>
      </c>
      <c r="O1067" s="20">
        <v>0</v>
      </c>
      <c r="P1067" s="20">
        <v>0</v>
      </c>
      <c r="Q1067" s="20">
        <v>0</v>
      </c>
    </row>
    <row r="1068" spans="1:17" ht="15.75" customHeight="1" x14ac:dyDescent="0.2">
      <c r="A1068" s="59"/>
      <c r="B1068" s="62"/>
      <c r="C1068" s="29" t="s">
        <v>48</v>
      </c>
      <c r="D1068" s="60"/>
      <c r="E1068" s="21">
        <f t="shared" si="323"/>
        <v>0</v>
      </c>
      <c r="F1068" s="20">
        <v>0</v>
      </c>
      <c r="G1068" s="20">
        <v>0</v>
      </c>
      <c r="H1068" s="20">
        <v>0</v>
      </c>
      <c r="I1068" s="20">
        <v>0</v>
      </c>
      <c r="J1068" s="20">
        <v>0</v>
      </c>
      <c r="K1068" s="20">
        <v>0</v>
      </c>
      <c r="L1068" s="20">
        <v>0</v>
      </c>
      <c r="M1068" s="20">
        <v>0</v>
      </c>
      <c r="N1068" s="20">
        <v>0</v>
      </c>
      <c r="O1068" s="20">
        <v>0</v>
      </c>
      <c r="P1068" s="20">
        <v>0</v>
      </c>
      <c r="Q1068" s="20">
        <v>0</v>
      </c>
    </row>
    <row r="1069" spans="1:17" x14ac:dyDescent="0.2">
      <c r="A1069" s="57" t="s">
        <v>675</v>
      </c>
      <c r="B1069" s="31" t="s">
        <v>395</v>
      </c>
      <c r="C1069" s="29" t="s">
        <v>44</v>
      </c>
      <c r="D1069" s="60"/>
      <c r="E1069" s="21">
        <f t="shared" si="323"/>
        <v>2286398.2541700001</v>
      </c>
      <c r="F1069" s="21">
        <f t="shared" ref="F1069:Q1069" si="344">SUM(F1070:F1073)</f>
        <v>78666.144</v>
      </c>
      <c r="G1069" s="21">
        <f t="shared" si="344"/>
        <v>84559.966010000004</v>
      </c>
      <c r="H1069" s="21">
        <f t="shared" si="344"/>
        <v>82072.44</v>
      </c>
      <c r="I1069" s="21">
        <f t="shared" si="344"/>
        <v>84962.573000000004</v>
      </c>
      <c r="J1069" s="21">
        <f t="shared" si="344"/>
        <v>87644.61</v>
      </c>
      <c r="K1069" s="21">
        <f t="shared" si="344"/>
        <v>376401.24930999998</v>
      </c>
      <c r="L1069" s="21">
        <f t="shared" si="344"/>
        <v>374316.12605000002</v>
      </c>
      <c r="M1069" s="21">
        <f t="shared" si="344"/>
        <v>314748.52679999999</v>
      </c>
      <c r="N1069" s="21">
        <f t="shared" si="344"/>
        <v>405816.99200000003</v>
      </c>
      <c r="O1069" s="21">
        <f t="shared" si="344"/>
        <v>177882.05300000001</v>
      </c>
      <c r="P1069" s="21">
        <f t="shared" si="344"/>
        <v>109361.952</v>
      </c>
      <c r="Q1069" s="21">
        <f t="shared" si="344"/>
        <v>109965.622</v>
      </c>
    </row>
    <row r="1070" spans="1:17" x14ac:dyDescent="0.2">
      <c r="A1070" s="58"/>
      <c r="B1070" s="61" t="s">
        <v>396</v>
      </c>
      <c r="C1070" s="29" t="s">
        <v>45</v>
      </c>
      <c r="D1070" s="60"/>
      <c r="E1070" s="21">
        <f t="shared" si="323"/>
        <v>0</v>
      </c>
      <c r="F1070" s="20">
        <v>0</v>
      </c>
      <c r="G1070" s="20">
        <v>0</v>
      </c>
      <c r="H1070" s="20">
        <v>0</v>
      </c>
      <c r="I1070" s="20">
        <v>0</v>
      </c>
      <c r="J1070" s="20">
        <v>0</v>
      </c>
      <c r="K1070" s="20">
        <v>0</v>
      </c>
      <c r="L1070" s="20">
        <v>0</v>
      </c>
      <c r="M1070" s="20">
        <v>0</v>
      </c>
      <c r="N1070" s="20">
        <v>0</v>
      </c>
      <c r="O1070" s="20">
        <v>0</v>
      </c>
      <c r="P1070" s="20">
        <v>0</v>
      </c>
      <c r="Q1070" s="20">
        <v>0</v>
      </c>
    </row>
    <row r="1071" spans="1:17" x14ac:dyDescent="0.2">
      <c r="A1071" s="58"/>
      <c r="B1071" s="61"/>
      <c r="C1071" s="29" t="s">
        <v>46</v>
      </c>
      <c r="D1071" s="60"/>
      <c r="E1071" s="21">
        <f t="shared" si="323"/>
        <v>2286398.2541700001</v>
      </c>
      <c r="F1071" s="20">
        <f>[1]Лист2!G87</f>
        <v>78666.144</v>
      </c>
      <c r="G1071" s="20">
        <f>[1]Лист2!H87</f>
        <v>84559.966010000004</v>
      </c>
      <c r="H1071" s="20">
        <f>[2]лист1!I87</f>
        <v>82072.44</v>
      </c>
      <c r="I1071" s="20">
        <f>[2]лист1!J87</f>
        <v>84962.573000000004</v>
      </c>
      <c r="J1071" s="20">
        <f>[2]лист1!K87</f>
        <v>87644.61</v>
      </c>
      <c r="K1071" s="20">
        <v>376401.24930999998</v>
      </c>
      <c r="L1071" s="20">
        <v>374316.12605000002</v>
      </c>
      <c r="M1071" s="20">
        <v>314748.52679999999</v>
      </c>
      <c r="N1071" s="20">
        <v>405816.99200000003</v>
      </c>
      <c r="O1071" s="20">
        <v>177882.05300000001</v>
      </c>
      <c r="P1071" s="20">
        <v>109361.952</v>
      </c>
      <c r="Q1071" s="20">
        <v>109965.622</v>
      </c>
    </row>
    <row r="1072" spans="1:17" x14ac:dyDescent="0.2">
      <c r="A1072" s="58"/>
      <c r="B1072" s="61"/>
      <c r="C1072" s="29" t="s">
        <v>47</v>
      </c>
      <c r="D1072" s="60"/>
      <c r="E1072" s="21">
        <f>SUM(F1072:Q1072)</f>
        <v>0</v>
      </c>
      <c r="F1072" s="20">
        <v>0</v>
      </c>
      <c r="G1072" s="20">
        <v>0</v>
      </c>
      <c r="H1072" s="20">
        <v>0</v>
      </c>
      <c r="I1072" s="20">
        <v>0</v>
      </c>
      <c r="J1072" s="20">
        <v>0</v>
      </c>
      <c r="K1072" s="20">
        <v>0</v>
      </c>
      <c r="L1072" s="20">
        <v>0</v>
      </c>
      <c r="M1072" s="20">
        <v>0</v>
      </c>
      <c r="N1072" s="20">
        <v>0</v>
      </c>
      <c r="O1072" s="20">
        <v>0</v>
      </c>
      <c r="P1072" s="20">
        <v>0</v>
      </c>
      <c r="Q1072" s="20">
        <v>0</v>
      </c>
    </row>
    <row r="1073" spans="1:17" x14ac:dyDescent="0.2">
      <c r="A1073" s="59"/>
      <c r="B1073" s="62"/>
      <c r="C1073" s="29" t="s">
        <v>48</v>
      </c>
      <c r="D1073" s="60"/>
      <c r="E1073" s="21">
        <f>SUM(F1073:Q1073)</f>
        <v>0</v>
      </c>
      <c r="F1073" s="20">
        <v>0</v>
      </c>
      <c r="G1073" s="20">
        <v>0</v>
      </c>
      <c r="H1073" s="20">
        <v>0</v>
      </c>
      <c r="I1073" s="20">
        <v>0</v>
      </c>
      <c r="J1073" s="20">
        <v>0</v>
      </c>
      <c r="K1073" s="20">
        <v>0</v>
      </c>
      <c r="L1073" s="20">
        <v>0</v>
      </c>
      <c r="M1073" s="20">
        <v>0</v>
      </c>
      <c r="N1073" s="20">
        <v>0</v>
      </c>
      <c r="O1073" s="20">
        <v>0</v>
      </c>
      <c r="P1073" s="20">
        <v>0</v>
      </c>
      <c r="Q1073" s="20">
        <v>0</v>
      </c>
    </row>
    <row r="1074" spans="1:17" ht="18.75" x14ac:dyDescent="0.2">
      <c r="A1074" s="35"/>
      <c r="B1074" s="48"/>
      <c r="C1074" s="36"/>
      <c r="D1074" s="37"/>
      <c r="E1074" s="38"/>
      <c r="F1074" s="38"/>
      <c r="G1074" s="38"/>
      <c r="H1074" s="38"/>
      <c r="I1074" s="38"/>
      <c r="J1074" s="38"/>
      <c r="K1074" s="38"/>
      <c r="L1074" s="38"/>
      <c r="M1074" s="38"/>
      <c r="N1074" s="38"/>
      <c r="O1074" s="38"/>
      <c r="P1074" s="38"/>
      <c r="Q1074" s="43" t="s">
        <v>38</v>
      </c>
    </row>
    <row r="1075" spans="1:17" x14ac:dyDescent="0.2">
      <c r="A1075" s="45"/>
      <c r="B1075" s="45"/>
      <c r="C1075" s="39"/>
      <c r="D1075" s="39"/>
      <c r="E1075" s="45"/>
      <c r="F1075" s="39"/>
      <c r="G1075" s="39"/>
      <c r="H1075" s="39"/>
      <c r="I1075" s="39"/>
      <c r="J1075" s="39"/>
      <c r="K1075" s="34"/>
      <c r="L1075" s="34"/>
      <c r="M1075" s="34"/>
      <c r="N1075" s="34"/>
      <c r="O1075" s="34"/>
      <c r="P1075" s="34"/>
      <c r="Q1075" s="34"/>
    </row>
    <row r="1076" spans="1:17" ht="18.75" x14ac:dyDescent="0.2">
      <c r="B1076" s="44"/>
    </row>
  </sheetData>
  <mergeCells count="646">
    <mergeCell ref="B985:B988"/>
    <mergeCell ref="A989:A993"/>
    <mergeCell ref="A1004:A1008"/>
    <mergeCell ref="A974:A978"/>
    <mergeCell ref="D974:D978"/>
    <mergeCell ref="B975:B978"/>
    <mergeCell ref="A979:A983"/>
    <mergeCell ref="D979:D983"/>
    <mergeCell ref="A759:A763"/>
    <mergeCell ref="D759:D763"/>
    <mergeCell ref="B760:B763"/>
    <mergeCell ref="B940:B943"/>
    <mergeCell ref="A924:A928"/>
    <mergeCell ref="D924:D928"/>
    <mergeCell ref="B925:B928"/>
    <mergeCell ref="D929:D933"/>
    <mergeCell ref="A929:A933"/>
    <mergeCell ref="B929:B933"/>
    <mergeCell ref="A969:A973"/>
    <mergeCell ref="D969:D973"/>
    <mergeCell ref="B970:B973"/>
    <mergeCell ref="A954:A958"/>
    <mergeCell ref="D954:D958"/>
    <mergeCell ref="B955:B958"/>
    <mergeCell ref="B1054:B1058"/>
    <mergeCell ref="A1054:A1058"/>
    <mergeCell ref="A944:A948"/>
    <mergeCell ref="D944:D948"/>
    <mergeCell ref="B945:B948"/>
    <mergeCell ref="A949:A953"/>
    <mergeCell ref="D949:D953"/>
    <mergeCell ref="B950:B953"/>
    <mergeCell ref="A934:A938"/>
    <mergeCell ref="D934:D938"/>
    <mergeCell ref="B935:B938"/>
    <mergeCell ref="A939:A943"/>
    <mergeCell ref="D939:D943"/>
    <mergeCell ref="B980:B983"/>
    <mergeCell ref="A964:A968"/>
    <mergeCell ref="D964:D968"/>
    <mergeCell ref="A1014:A1018"/>
    <mergeCell ref="D1014:D1018"/>
    <mergeCell ref="B1015:B1018"/>
    <mergeCell ref="A1009:A1013"/>
    <mergeCell ref="D1009:D1013"/>
    <mergeCell ref="B1010:B1013"/>
    <mergeCell ref="A984:A988"/>
    <mergeCell ref="D984:D988"/>
    <mergeCell ref="D1024:D1028"/>
    <mergeCell ref="A99:A103"/>
    <mergeCell ref="D99:D103"/>
    <mergeCell ref="B100:B103"/>
    <mergeCell ref="A744:A748"/>
    <mergeCell ref="D744:D748"/>
    <mergeCell ref="B745:B748"/>
    <mergeCell ref="A719:A723"/>
    <mergeCell ref="D719:D723"/>
    <mergeCell ref="B720:B723"/>
    <mergeCell ref="A729:A733"/>
    <mergeCell ref="D729:D733"/>
    <mergeCell ref="B730:B733"/>
    <mergeCell ref="A724:A728"/>
    <mergeCell ref="D724:D728"/>
    <mergeCell ref="B715:B718"/>
    <mergeCell ref="A699:A703"/>
    <mergeCell ref="D699:D703"/>
    <mergeCell ref="A914:A918"/>
    <mergeCell ref="D914:D918"/>
    <mergeCell ref="B915:B918"/>
    <mergeCell ref="A919:A923"/>
    <mergeCell ref="D919:D923"/>
    <mergeCell ref="B920:B923"/>
    <mergeCell ref="B1019:B1023"/>
    <mergeCell ref="A1019:A1023"/>
    <mergeCell ref="D1004:D1008"/>
    <mergeCell ref="B1005:B1008"/>
    <mergeCell ref="D989:D993"/>
    <mergeCell ref="B990:B993"/>
    <mergeCell ref="A994:A998"/>
    <mergeCell ref="D994:D998"/>
    <mergeCell ref="B995:B998"/>
    <mergeCell ref="B1000:B1003"/>
    <mergeCell ref="D1054:D1058"/>
    <mergeCell ref="A1039:A1043"/>
    <mergeCell ref="A1049:A1053"/>
    <mergeCell ref="D1049:D1053"/>
    <mergeCell ref="B1050:B1053"/>
    <mergeCell ref="A879:A883"/>
    <mergeCell ref="D879:D883"/>
    <mergeCell ref="B880:B883"/>
    <mergeCell ref="D1039:D1043"/>
    <mergeCell ref="B1040:B1043"/>
    <mergeCell ref="A1044:A1048"/>
    <mergeCell ref="D1044:D1048"/>
    <mergeCell ref="B1045:B1048"/>
    <mergeCell ref="A1029:A1033"/>
    <mergeCell ref="D1029:D1033"/>
    <mergeCell ref="B1030:B1033"/>
    <mergeCell ref="A1034:A1038"/>
    <mergeCell ref="D1034:D1038"/>
    <mergeCell ref="B1035:B1038"/>
    <mergeCell ref="A999:A1003"/>
    <mergeCell ref="D999:D1003"/>
    <mergeCell ref="D1019:D1023"/>
    <mergeCell ref="A1024:A1028"/>
    <mergeCell ref="B1025:B1028"/>
    <mergeCell ref="A1069:A1073"/>
    <mergeCell ref="D1069:D1073"/>
    <mergeCell ref="B1070:B1073"/>
    <mergeCell ref="A1059:A1063"/>
    <mergeCell ref="D1059:D1063"/>
    <mergeCell ref="B1060:B1063"/>
    <mergeCell ref="A1064:A1068"/>
    <mergeCell ref="D1064:D1068"/>
    <mergeCell ref="B1065:B1068"/>
    <mergeCell ref="A959:A963"/>
    <mergeCell ref="D959:D963"/>
    <mergeCell ref="B960:B963"/>
    <mergeCell ref="B965:B968"/>
    <mergeCell ref="A904:A908"/>
    <mergeCell ref="D904:D908"/>
    <mergeCell ref="B905:B908"/>
    <mergeCell ref="A909:A913"/>
    <mergeCell ref="D909:D913"/>
    <mergeCell ref="B910:B913"/>
    <mergeCell ref="A899:A903"/>
    <mergeCell ref="D899:D903"/>
    <mergeCell ref="B900:B903"/>
    <mergeCell ref="A884:A888"/>
    <mergeCell ref="D884:D888"/>
    <mergeCell ref="B885:B888"/>
    <mergeCell ref="A889:A893"/>
    <mergeCell ref="D889:D893"/>
    <mergeCell ref="B890:B893"/>
    <mergeCell ref="A864:A868"/>
    <mergeCell ref="D864:D868"/>
    <mergeCell ref="B865:B868"/>
    <mergeCell ref="A869:A873"/>
    <mergeCell ref="D869:D873"/>
    <mergeCell ref="B870:B873"/>
    <mergeCell ref="A894:A898"/>
    <mergeCell ref="D894:D898"/>
    <mergeCell ref="B895:B898"/>
    <mergeCell ref="A874:A878"/>
    <mergeCell ref="D874:D878"/>
    <mergeCell ref="B875:B878"/>
    <mergeCell ref="A854:A858"/>
    <mergeCell ref="D854:D858"/>
    <mergeCell ref="B855:B858"/>
    <mergeCell ref="A829:A833"/>
    <mergeCell ref="D829:D833"/>
    <mergeCell ref="B830:B833"/>
    <mergeCell ref="A834:A838"/>
    <mergeCell ref="D834:D838"/>
    <mergeCell ref="B835:B838"/>
    <mergeCell ref="A839:A843"/>
    <mergeCell ref="D839:D843"/>
    <mergeCell ref="B840:B843"/>
    <mergeCell ref="A844:A848"/>
    <mergeCell ref="D844:D848"/>
    <mergeCell ref="B845:B848"/>
    <mergeCell ref="A849:A853"/>
    <mergeCell ref="D849:D853"/>
    <mergeCell ref="B850:B853"/>
    <mergeCell ref="A859:A863"/>
    <mergeCell ref="D859:D863"/>
    <mergeCell ref="B860:B863"/>
    <mergeCell ref="D824:D828"/>
    <mergeCell ref="A809:A813"/>
    <mergeCell ref="D809:D813"/>
    <mergeCell ref="B810:B813"/>
    <mergeCell ref="A814:A818"/>
    <mergeCell ref="D814:D818"/>
    <mergeCell ref="B815:B818"/>
    <mergeCell ref="B824:B828"/>
    <mergeCell ref="A824:A828"/>
    <mergeCell ref="A804:A808"/>
    <mergeCell ref="D804:D808"/>
    <mergeCell ref="B805:B808"/>
    <mergeCell ref="A794:A798"/>
    <mergeCell ref="D794:D798"/>
    <mergeCell ref="B795:B798"/>
    <mergeCell ref="A819:A823"/>
    <mergeCell ref="D819:D823"/>
    <mergeCell ref="B820:B823"/>
    <mergeCell ref="A799:A803"/>
    <mergeCell ref="D799:D803"/>
    <mergeCell ref="B800:B803"/>
    <mergeCell ref="A774:A778"/>
    <mergeCell ref="D774:D778"/>
    <mergeCell ref="B775:B778"/>
    <mergeCell ref="A779:A783"/>
    <mergeCell ref="D779:D783"/>
    <mergeCell ref="B780:B783"/>
    <mergeCell ref="A789:A793"/>
    <mergeCell ref="D789:D793"/>
    <mergeCell ref="B790:B793"/>
    <mergeCell ref="A784:A788"/>
    <mergeCell ref="D784:D788"/>
    <mergeCell ref="B785:B788"/>
    <mergeCell ref="A769:A773"/>
    <mergeCell ref="D769:D773"/>
    <mergeCell ref="B770:B773"/>
    <mergeCell ref="A734:A738"/>
    <mergeCell ref="D734:D738"/>
    <mergeCell ref="B735:B738"/>
    <mergeCell ref="A739:A743"/>
    <mergeCell ref="D739:D743"/>
    <mergeCell ref="B740:B743"/>
    <mergeCell ref="A749:A753"/>
    <mergeCell ref="D749:D753"/>
    <mergeCell ref="B750:B753"/>
    <mergeCell ref="A754:A758"/>
    <mergeCell ref="D754:D758"/>
    <mergeCell ref="B755:B758"/>
    <mergeCell ref="B710:B713"/>
    <mergeCell ref="A689:A693"/>
    <mergeCell ref="D689:D693"/>
    <mergeCell ref="B690:B693"/>
    <mergeCell ref="A694:A698"/>
    <mergeCell ref="D694:D698"/>
    <mergeCell ref="B695:B698"/>
    <mergeCell ref="A764:A768"/>
    <mergeCell ref="D764:D768"/>
    <mergeCell ref="B765:B768"/>
    <mergeCell ref="B725:B728"/>
    <mergeCell ref="A714:A718"/>
    <mergeCell ref="D714:D718"/>
    <mergeCell ref="B700:B703"/>
    <mergeCell ref="A704:A708"/>
    <mergeCell ref="D704:D708"/>
    <mergeCell ref="B705:B708"/>
    <mergeCell ref="A709:A713"/>
    <mergeCell ref="D709:D713"/>
    <mergeCell ref="A679:A683"/>
    <mergeCell ref="D679:D683"/>
    <mergeCell ref="B680:B683"/>
    <mergeCell ref="A684:A688"/>
    <mergeCell ref="D684:D688"/>
    <mergeCell ref="B685:B688"/>
    <mergeCell ref="A669:A673"/>
    <mergeCell ref="D669:D673"/>
    <mergeCell ref="B670:B673"/>
    <mergeCell ref="A674:A678"/>
    <mergeCell ref="D674:D678"/>
    <mergeCell ref="B675:B678"/>
    <mergeCell ref="A659:A663"/>
    <mergeCell ref="D659:D663"/>
    <mergeCell ref="B660:B663"/>
    <mergeCell ref="A664:A668"/>
    <mergeCell ref="D664:D668"/>
    <mergeCell ref="B665:B668"/>
    <mergeCell ref="A649:A653"/>
    <mergeCell ref="D649:D653"/>
    <mergeCell ref="B650:B653"/>
    <mergeCell ref="A654:A658"/>
    <mergeCell ref="D654:D658"/>
    <mergeCell ref="B655:B658"/>
    <mergeCell ref="A639:A643"/>
    <mergeCell ref="D639:D643"/>
    <mergeCell ref="B640:B643"/>
    <mergeCell ref="A644:A648"/>
    <mergeCell ref="D644:D648"/>
    <mergeCell ref="B645:B648"/>
    <mergeCell ref="A629:A633"/>
    <mergeCell ref="D629:D633"/>
    <mergeCell ref="B630:B633"/>
    <mergeCell ref="A634:A638"/>
    <mergeCell ref="D634:D638"/>
    <mergeCell ref="B635:B638"/>
    <mergeCell ref="A619:A623"/>
    <mergeCell ref="D619:D623"/>
    <mergeCell ref="B620:B623"/>
    <mergeCell ref="A594:A598"/>
    <mergeCell ref="D594:D598"/>
    <mergeCell ref="B595:B598"/>
    <mergeCell ref="A599:A603"/>
    <mergeCell ref="D599:D603"/>
    <mergeCell ref="B600:B603"/>
    <mergeCell ref="A604:A608"/>
    <mergeCell ref="D604:D608"/>
    <mergeCell ref="B605:B608"/>
    <mergeCell ref="A609:A613"/>
    <mergeCell ref="D609:D613"/>
    <mergeCell ref="B610:B613"/>
    <mergeCell ref="A614:A618"/>
    <mergeCell ref="D614:D618"/>
    <mergeCell ref="B615:B618"/>
    <mergeCell ref="A579:A583"/>
    <mergeCell ref="D579:D583"/>
    <mergeCell ref="B580:B583"/>
    <mergeCell ref="A584:A588"/>
    <mergeCell ref="D584:D588"/>
    <mergeCell ref="B585:B588"/>
    <mergeCell ref="A589:A593"/>
    <mergeCell ref="D589:D593"/>
    <mergeCell ref="B590:B593"/>
    <mergeCell ref="A569:A573"/>
    <mergeCell ref="D569:D573"/>
    <mergeCell ref="B570:B573"/>
    <mergeCell ref="A574:A578"/>
    <mergeCell ref="D574:D578"/>
    <mergeCell ref="B575:B578"/>
    <mergeCell ref="A559:A563"/>
    <mergeCell ref="D559:D563"/>
    <mergeCell ref="B560:B563"/>
    <mergeCell ref="A564:A568"/>
    <mergeCell ref="D564:D568"/>
    <mergeCell ref="B565:B568"/>
    <mergeCell ref="A549:A553"/>
    <mergeCell ref="D549:D553"/>
    <mergeCell ref="B550:B553"/>
    <mergeCell ref="A554:A558"/>
    <mergeCell ref="D554:D558"/>
    <mergeCell ref="B555:B558"/>
    <mergeCell ref="A539:A543"/>
    <mergeCell ref="D539:D543"/>
    <mergeCell ref="B540:B543"/>
    <mergeCell ref="A544:A548"/>
    <mergeCell ref="D544:D548"/>
    <mergeCell ref="B545:B548"/>
    <mergeCell ref="A529:A533"/>
    <mergeCell ref="D529:D533"/>
    <mergeCell ref="B530:B533"/>
    <mergeCell ref="A534:A538"/>
    <mergeCell ref="D534:D538"/>
    <mergeCell ref="B535:B538"/>
    <mergeCell ref="A519:A523"/>
    <mergeCell ref="D519:D523"/>
    <mergeCell ref="B520:B523"/>
    <mergeCell ref="A524:A528"/>
    <mergeCell ref="D524:D528"/>
    <mergeCell ref="B525:B528"/>
    <mergeCell ref="A509:A513"/>
    <mergeCell ref="D509:D513"/>
    <mergeCell ref="B510:B513"/>
    <mergeCell ref="A514:A518"/>
    <mergeCell ref="D514:D518"/>
    <mergeCell ref="B515:B518"/>
    <mergeCell ref="A494:A498"/>
    <mergeCell ref="D494:D498"/>
    <mergeCell ref="B495:B498"/>
    <mergeCell ref="A504:A508"/>
    <mergeCell ref="D504:D508"/>
    <mergeCell ref="B505:B508"/>
    <mergeCell ref="A499:A503"/>
    <mergeCell ref="D499:D503"/>
    <mergeCell ref="B500:B503"/>
    <mergeCell ref="A484:A488"/>
    <mergeCell ref="D484:D488"/>
    <mergeCell ref="B485:B488"/>
    <mergeCell ref="A489:A493"/>
    <mergeCell ref="D489:D493"/>
    <mergeCell ref="B490:B493"/>
    <mergeCell ref="A474:A478"/>
    <mergeCell ref="D474:D478"/>
    <mergeCell ref="B475:B478"/>
    <mergeCell ref="A479:A483"/>
    <mergeCell ref="D479:D483"/>
    <mergeCell ref="B480:B483"/>
    <mergeCell ref="A464:A468"/>
    <mergeCell ref="D464:D468"/>
    <mergeCell ref="B465:B468"/>
    <mergeCell ref="A469:A473"/>
    <mergeCell ref="D469:D473"/>
    <mergeCell ref="B470:B473"/>
    <mergeCell ref="A454:A458"/>
    <mergeCell ref="D454:D458"/>
    <mergeCell ref="B455:B458"/>
    <mergeCell ref="A459:A463"/>
    <mergeCell ref="D459:D463"/>
    <mergeCell ref="B460:B463"/>
    <mergeCell ref="A449:A453"/>
    <mergeCell ref="D449:D453"/>
    <mergeCell ref="B450:B453"/>
    <mergeCell ref="A434:A438"/>
    <mergeCell ref="D434:D438"/>
    <mergeCell ref="B435:B438"/>
    <mergeCell ref="A439:A443"/>
    <mergeCell ref="D439:D443"/>
    <mergeCell ref="B440:B443"/>
    <mergeCell ref="A414:A418"/>
    <mergeCell ref="D414:D418"/>
    <mergeCell ref="B415:B418"/>
    <mergeCell ref="A419:A423"/>
    <mergeCell ref="D419:D423"/>
    <mergeCell ref="B420:B423"/>
    <mergeCell ref="A444:A448"/>
    <mergeCell ref="D444:D448"/>
    <mergeCell ref="B445:B448"/>
    <mergeCell ref="A424:A428"/>
    <mergeCell ref="D424:D428"/>
    <mergeCell ref="B425:B428"/>
    <mergeCell ref="A429:A433"/>
    <mergeCell ref="D429:D433"/>
    <mergeCell ref="B430:B433"/>
    <mergeCell ref="A409:A413"/>
    <mergeCell ref="D409:D413"/>
    <mergeCell ref="B410:B413"/>
    <mergeCell ref="A394:A398"/>
    <mergeCell ref="D394:D398"/>
    <mergeCell ref="B395:B398"/>
    <mergeCell ref="A399:A403"/>
    <mergeCell ref="D399:D403"/>
    <mergeCell ref="B400:B403"/>
    <mergeCell ref="A404:A408"/>
    <mergeCell ref="D404:D408"/>
    <mergeCell ref="B405:B408"/>
    <mergeCell ref="A384:A388"/>
    <mergeCell ref="D384:D388"/>
    <mergeCell ref="B385:B388"/>
    <mergeCell ref="A389:A393"/>
    <mergeCell ref="D389:D393"/>
    <mergeCell ref="B390:B393"/>
    <mergeCell ref="A374:A378"/>
    <mergeCell ref="D374:D378"/>
    <mergeCell ref="B375:B378"/>
    <mergeCell ref="A379:A383"/>
    <mergeCell ref="D379:D383"/>
    <mergeCell ref="B380:B383"/>
    <mergeCell ref="A364:A368"/>
    <mergeCell ref="D364:D368"/>
    <mergeCell ref="B365:B368"/>
    <mergeCell ref="A369:A373"/>
    <mergeCell ref="D369:D373"/>
    <mergeCell ref="B370:B373"/>
    <mergeCell ref="A354:A358"/>
    <mergeCell ref="D354:D358"/>
    <mergeCell ref="B355:B358"/>
    <mergeCell ref="A359:A363"/>
    <mergeCell ref="D359:D363"/>
    <mergeCell ref="B360:B363"/>
    <mergeCell ref="A344:A348"/>
    <mergeCell ref="D344:D348"/>
    <mergeCell ref="B345:B348"/>
    <mergeCell ref="A349:A353"/>
    <mergeCell ref="D349:D353"/>
    <mergeCell ref="B350:B353"/>
    <mergeCell ref="A329:A333"/>
    <mergeCell ref="D329:D333"/>
    <mergeCell ref="B330:B333"/>
    <mergeCell ref="A339:A343"/>
    <mergeCell ref="D339:D343"/>
    <mergeCell ref="B340:B343"/>
    <mergeCell ref="A334:A338"/>
    <mergeCell ref="D334:D338"/>
    <mergeCell ref="B335:B338"/>
    <mergeCell ref="A319:A323"/>
    <mergeCell ref="D319:D323"/>
    <mergeCell ref="B320:B323"/>
    <mergeCell ref="A324:A328"/>
    <mergeCell ref="D324:D328"/>
    <mergeCell ref="B325:B328"/>
    <mergeCell ref="A309:A313"/>
    <mergeCell ref="D309:D313"/>
    <mergeCell ref="B310:B313"/>
    <mergeCell ref="A314:A318"/>
    <mergeCell ref="D314:D318"/>
    <mergeCell ref="B315:B318"/>
    <mergeCell ref="A299:A303"/>
    <mergeCell ref="D299:D303"/>
    <mergeCell ref="B300:B303"/>
    <mergeCell ref="A304:A308"/>
    <mergeCell ref="D304:D308"/>
    <mergeCell ref="B305:B308"/>
    <mergeCell ref="A289:A293"/>
    <mergeCell ref="D289:D293"/>
    <mergeCell ref="B290:B293"/>
    <mergeCell ref="A294:A298"/>
    <mergeCell ref="D294:D298"/>
    <mergeCell ref="B295:B298"/>
    <mergeCell ref="A269:A273"/>
    <mergeCell ref="D269:D273"/>
    <mergeCell ref="B270:B273"/>
    <mergeCell ref="A284:A288"/>
    <mergeCell ref="D284:D288"/>
    <mergeCell ref="B285:B288"/>
    <mergeCell ref="A264:A268"/>
    <mergeCell ref="D264:D268"/>
    <mergeCell ref="B265:B268"/>
    <mergeCell ref="A274:A278"/>
    <mergeCell ref="D274:D278"/>
    <mergeCell ref="B275:B278"/>
    <mergeCell ref="A279:A283"/>
    <mergeCell ref="D279:D283"/>
    <mergeCell ref="B280:B283"/>
    <mergeCell ref="A254:A258"/>
    <mergeCell ref="D254:D258"/>
    <mergeCell ref="B255:B258"/>
    <mergeCell ref="A259:A263"/>
    <mergeCell ref="D259:D263"/>
    <mergeCell ref="B260:B263"/>
    <mergeCell ref="A244:A248"/>
    <mergeCell ref="D244:D248"/>
    <mergeCell ref="B245:B248"/>
    <mergeCell ref="A249:A253"/>
    <mergeCell ref="D249:D253"/>
    <mergeCell ref="B250:B253"/>
    <mergeCell ref="A234:A238"/>
    <mergeCell ref="D234:D238"/>
    <mergeCell ref="B235:B238"/>
    <mergeCell ref="A239:A243"/>
    <mergeCell ref="D239:D243"/>
    <mergeCell ref="B240:B243"/>
    <mergeCell ref="A224:A228"/>
    <mergeCell ref="D224:D228"/>
    <mergeCell ref="B225:B228"/>
    <mergeCell ref="A229:A233"/>
    <mergeCell ref="D229:D233"/>
    <mergeCell ref="B230:B233"/>
    <mergeCell ref="A214:A218"/>
    <mergeCell ref="D214:D218"/>
    <mergeCell ref="B215:B218"/>
    <mergeCell ref="A219:A223"/>
    <mergeCell ref="D219:D223"/>
    <mergeCell ref="B220:B223"/>
    <mergeCell ref="A204:A208"/>
    <mergeCell ref="D204:D208"/>
    <mergeCell ref="B205:B208"/>
    <mergeCell ref="A209:A213"/>
    <mergeCell ref="D209:D213"/>
    <mergeCell ref="B210:B213"/>
    <mergeCell ref="A194:A198"/>
    <mergeCell ref="D194:D198"/>
    <mergeCell ref="B195:B198"/>
    <mergeCell ref="A199:A203"/>
    <mergeCell ref="D199:D203"/>
    <mergeCell ref="B200:B203"/>
    <mergeCell ref="A184:A188"/>
    <mergeCell ref="D184:D188"/>
    <mergeCell ref="B185:B188"/>
    <mergeCell ref="A189:A193"/>
    <mergeCell ref="D189:D193"/>
    <mergeCell ref="B190:B193"/>
    <mergeCell ref="A174:A178"/>
    <mergeCell ref="D174:D178"/>
    <mergeCell ref="B175:B178"/>
    <mergeCell ref="A179:A183"/>
    <mergeCell ref="D179:D183"/>
    <mergeCell ref="B180:B183"/>
    <mergeCell ref="A159:A163"/>
    <mergeCell ref="D159:D163"/>
    <mergeCell ref="B160:B163"/>
    <mergeCell ref="A169:A173"/>
    <mergeCell ref="D169:D173"/>
    <mergeCell ref="B170:B173"/>
    <mergeCell ref="A164:A168"/>
    <mergeCell ref="D164:D168"/>
    <mergeCell ref="B165:B168"/>
    <mergeCell ref="A144:A148"/>
    <mergeCell ref="D144:D148"/>
    <mergeCell ref="B145:B148"/>
    <mergeCell ref="A154:A158"/>
    <mergeCell ref="D154:D158"/>
    <mergeCell ref="B155:B158"/>
    <mergeCell ref="A134:A138"/>
    <mergeCell ref="D134:D138"/>
    <mergeCell ref="B135:B138"/>
    <mergeCell ref="A139:A143"/>
    <mergeCell ref="D139:D143"/>
    <mergeCell ref="B140:B143"/>
    <mergeCell ref="A149:A153"/>
    <mergeCell ref="D149:D153"/>
    <mergeCell ref="B150:B153"/>
    <mergeCell ref="A124:A128"/>
    <mergeCell ref="D124:D128"/>
    <mergeCell ref="B125:B128"/>
    <mergeCell ref="A129:A133"/>
    <mergeCell ref="D129:D133"/>
    <mergeCell ref="B130:B133"/>
    <mergeCell ref="A114:A118"/>
    <mergeCell ref="D114:D118"/>
    <mergeCell ref="B115:B118"/>
    <mergeCell ref="A119:A123"/>
    <mergeCell ref="D119:D123"/>
    <mergeCell ref="B120:B123"/>
    <mergeCell ref="A104:A108"/>
    <mergeCell ref="D104:D108"/>
    <mergeCell ref="B105:B108"/>
    <mergeCell ref="A109:A113"/>
    <mergeCell ref="D109:D113"/>
    <mergeCell ref="B110:B113"/>
    <mergeCell ref="A84:A88"/>
    <mergeCell ref="D84:D88"/>
    <mergeCell ref="B85:B88"/>
    <mergeCell ref="A89:A93"/>
    <mergeCell ref="D89:D93"/>
    <mergeCell ref="B90:B93"/>
    <mergeCell ref="A94:A98"/>
    <mergeCell ref="D94:D98"/>
    <mergeCell ref="B95:B98"/>
    <mergeCell ref="A74:A78"/>
    <mergeCell ref="D74:D78"/>
    <mergeCell ref="B75:B78"/>
    <mergeCell ref="A79:A83"/>
    <mergeCell ref="D79:D83"/>
    <mergeCell ref="B80:B83"/>
    <mergeCell ref="A64:A68"/>
    <mergeCell ref="D64:D68"/>
    <mergeCell ref="B65:B68"/>
    <mergeCell ref="A69:A73"/>
    <mergeCell ref="D69:D73"/>
    <mergeCell ref="B70:B73"/>
    <mergeCell ref="A59:A63"/>
    <mergeCell ref="D59:D63"/>
    <mergeCell ref="B60:B63"/>
    <mergeCell ref="D44:D48"/>
    <mergeCell ref="B45:B48"/>
    <mergeCell ref="A49:A53"/>
    <mergeCell ref="D49:D53"/>
    <mergeCell ref="B50:B53"/>
    <mergeCell ref="B55:B58"/>
    <mergeCell ref="E6:Q6"/>
    <mergeCell ref="A19:A23"/>
    <mergeCell ref="D19:D23"/>
    <mergeCell ref="B20:B23"/>
    <mergeCell ref="D9:D13"/>
    <mergeCell ref="D14:D18"/>
    <mergeCell ref="B14:B18"/>
    <mergeCell ref="A14:A18"/>
    <mergeCell ref="B9:B13"/>
    <mergeCell ref="A9:A13"/>
    <mergeCell ref="N1:Q1"/>
    <mergeCell ref="N3:Q3"/>
    <mergeCell ref="A624:A628"/>
    <mergeCell ref="D624:D628"/>
    <mergeCell ref="B625:B628"/>
    <mergeCell ref="A24:A28"/>
    <mergeCell ref="D24:D28"/>
    <mergeCell ref="B25:B28"/>
    <mergeCell ref="A39:A43"/>
    <mergeCell ref="D39:D43"/>
    <mergeCell ref="B40:B43"/>
    <mergeCell ref="A44:A48"/>
    <mergeCell ref="A29:A33"/>
    <mergeCell ref="D29:D33"/>
    <mergeCell ref="B30:B33"/>
    <mergeCell ref="A34:A38"/>
    <mergeCell ref="D34:D38"/>
    <mergeCell ref="B35:B38"/>
    <mergeCell ref="A54:A58"/>
    <mergeCell ref="D54:D58"/>
    <mergeCell ref="A4:Q4"/>
    <mergeCell ref="A6:A7"/>
    <mergeCell ref="B6:B7"/>
    <mergeCell ref="C6:C7"/>
  </mergeCells>
  <pageMargins left="0.25" right="0.25" top="0.75" bottom="0.75" header="0.3" footer="0.3"/>
  <pageSetup paperSize="9" scale="47" fitToHeight="0" orientation="landscape" r:id="rId1"/>
  <headerFooter alignWithMargins="0"/>
  <rowBreaks count="3" manualBreakCount="3">
    <brk id="63" max="17" man="1"/>
    <brk id="128" max="17" man="1"/>
    <brk id="19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15 внебюджет</vt:lpstr>
      <vt:lpstr>Приложение 3</vt:lpstr>
      <vt:lpstr>'Приложение 3'!Заголовки_для_печати</vt:lpstr>
      <vt:lpstr>'Приложение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Гемаксон Алексей Юрьевич</cp:lastModifiedBy>
  <cp:lastPrinted>2023-04-18T23:35:57Z</cp:lastPrinted>
  <dcterms:created xsi:type="dcterms:W3CDTF">2011-03-10T10:26:24Z</dcterms:created>
  <dcterms:modified xsi:type="dcterms:W3CDTF">2023-04-19T03:22:07Z</dcterms:modified>
</cp:coreProperties>
</file>